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9B7F94F-8830-4FD2-A563-81BD40D52F1F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101conso" sheetId="1" r:id="rId1"/>
    <sheet name="for btr june2023" sheetId="2" r:id="rId2"/>
    <sheet name="Sheet2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'101conso'!$I$11:$I$384</definedName>
    <definedName name="_xlnm._FilterDatabase" localSheetId="1" hidden="1">'for btr june2023'!$U$11:$U$384</definedName>
    <definedName name="_xlnm.Print_Area" localSheetId="0">'101conso'!$A$1:$O$394</definedName>
    <definedName name="_xlnm.Print_Area" localSheetId="1">'for btr june2023'!$B$1:$AA$394</definedName>
    <definedName name="_xlnm.Print_Titles" localSheetId="0">'101conso'!$1:$12</definedName>
    <definedName name="_xlnm.Print_Titles" localSheetId="1">'for btr june2023'!$1:$12</definedName>
  </definedNames>
  <calcPr calcId="191029"/>
</workbook>
</file>

<file path=xl/calcChain.xml><?xml version="1.0" encoding="utf-8"?>
<calcChain xmlns="http://schemas.openxmlformats.org/spreadsheetml/2006/main">
  <c r="M78" i="2" l="1"/>
  <c r="M77" i="2"/>
  <c r="F82" i="1"/>
  <c r="J27" i="1" l="1"/>
  <c r="U38" i="2" l="1"/>
  <c r="U39" i="2"/>
  <c r="U40" i="2"/>
  <c r="U41" i="2"/>
  <c r="U42" i="2"/>
  <c r="U43" i="2"/>
  <c r="L26" i="2"/>
  <c r="L27" i="2"/>
  <c r="U27" i="2" s="1"/>
  <c r="V27" i="2" s="1"/>
  <c r="L28" i="2"/>
  <c r="U28" i="2" s="1"/>
  <c r="L29" i="2"/>
  <c r="U29" i="2" s="1"/>
  <c r="L30" i="2"/>
  <c r="U30" i="2" s="1"/>
  <c r="L31" i="2"/>
  <c r="U31" i="2" s="1"/>
  <c r="L33" i="2"/>
  <c r="U33" i="2" s="1"/>
  <c r="L34" i="2"/>
  <c r="U34" i="2" s="1"/>
  <c r="L35" i="2"/>
  <c r="U35" i="2" s="1"/>
  <c r="L25" i="2"/>
  <c r="K32" i="2" l="1"/>
  <c r="J52" i="2" l="1"/>
  <c r="L52" i="2" s="1"/>
  <c r="U52" i="2" s="1"/>
  <c r="V52" i="2" s="1"/>
  <c r="J51" i="2"/>
  <c r="I51" i="2"/>
  <c r="L51" i="2" s="1"/>
  <c r="U51" i="2" s="1"/>
  <c r="V51" i="2" s="1"/>
  <c r="G127" i="2" l="1"/>
  <c r="G232" i="2"/>
  <c r="F287" i="2" l="1"/>
  <c r="F285" i="2"/>
  <c r="F190" i="2" l="1"/>
  <c r="F185" i="2"/>
  <c r="F184" i="2"/>
  <c r="F183" i="2"/>
  <c r="I338" i="2" l="1"/>
  <c r="I337" i="2"/>
  <c r="I336" i="2"/>
  <c r="K372" i="2"/>
  <c r="J372" i="2"/>
  <c r="I372" i="2"/>
  <c r="K371" i="2"/>
  <c r="J371" i="2"/>
  <c r="I371" i="2"/>
  <c r="K370" i="2"/>
  <c r="J370" i="2"/>
  <c r="I370" i="2"/>
  <c r="K369" i="2"/>
  <c r="J369" i="2"/>
  <c r="I369" i="2"/>
  <c r="K367" i="2"/>
  <c r="J367" i="2"/>
  <c r="I367" i="2"/>
  <c r="K366" i="2"/>
  <c r="J366" i="2"/>
  <c r="I366" i="2"/>
  <c r="K365" i="2"/>
  <c r="J365" i="2"/>
  <c r="I365" i="2"/>
  <c r="K360" i="2"/>
  <c r="K358" i="2" s="1"/>
  <c r="J360" i="2"/>
  <c r="J358" i="2" s="1"/>
  <c r="I360" i="2"/>
  <c r="I358" i="2" s="1"/>
  <c r="K351" i="2"/>
  <c r="J351" i="2"/>
  <c r="I351" i="2"/>
  <c r="K349" i="2"/>
  <c r="J349" i="2"/>
  <c r="I349" i="2"/>
  <c r="K348" i="2"/>
  <c r="J348" i="2"/>
  <c r="I348" i="2"/>
  <c r="K345" i="2"/>
  <c r="J345" i="2"/>
  <c r="I345" i="2"/>
  <c r="K344" i="2"/>
  <c r="J344" i="2"/>
  <c r="I344" i="2"/>
  <c r="K343" i="2"/>
  <c r="K342" i="2"/>
  <c r="J342" i="2"/>
  <c r="I342" i="2"/>
  <c r="K341" i="2"/>
  <c r="J341" i="2"/>
  <c r="I341" i="2"/>
  <c r="K340" i="2"/>
  <c r="J340" i="2"/>
  <c r="I340" i="2"/>
  <c r="K339" i="2"/>
  <c r="J339" i="2"/>
  <c r="I339" i="2"/>
  <c r="K338" i="2"/>
  <c r="J338" i="2"/>
  <c r="K337" i="2"/>
  <c r="J337" i="2"/>
  <c r="K336" i="2"/>
  <c r="J336" i="2"/>
  <c r="K334" i="2"/>
  <c r="K328" i="2" s="1"/>
  <c r="J334" i="2"/>
  <c r="J328" i="2" s="1"/>
  <c r="I334" i="2"/>
  <c r="I328" i="2" s="1"/>
  <c r="G372" i="2"/>
  <c r="F372" i="2"/>
  <c r="E372" i="2"/>
  <c r="G371" i="2"/>
  <c r="F371" i="2"/>
  <c r="E371" i="2"/>
  <c r="G370" i="2"/>
  <c r="F370" i="2"/>
  <c r="E370" i="2"/>
  <c r="G369" i="2"/>
  <c r="F369" i="2"/>
  <c r="E369" i="2"/>
  <c r="G367" i="2"/>
  <c r="F367" i="2"/>
  <c r="E367" i="2"/>
  <c r="G366" i="2"/>
  <c r="F366" i="2"/>
  <c r="E366" i="2"/>
  <c r="G365" i="2"/>
  <c r="F365" i="2"/>
  <c r="E365" i="2"/>
  <c r="G360" i="2"/>
  <c r="G358" i="2" s="1"/>
  <c r="F360" i="2"/>
  <c r="F358" i="2" s="1"/>
  <c r="E360" i="2"/>
  <c r="E358" i="2" s="1"/>
  <c r="G351" i="2"/>
  <c r="F351" i="2"/>
  <c r="E351" i="2"/>
  <c r="G349" i="2"/>
  <c r="F349" i="2"/>
  <c r="E349" i="2"/>
  <c r="G348" i="2"/>
  <c r="F348" i="2"/>
  <c r="E348" i="2"/>
  <c r="G345" i="2"/>
  <c r="F345" i="2"/>
  <c r="E345" i="2"/>
  <c r="G344" i="2"/>
  <c r="F344" i="2"/>
  <c r="E344" i="2"/>
  <c r="G342" i="2"/>
  <c r="F342" i="2"/>
  <c r="E342" i="2"/>
  <c r="G341" i="2"/>
  <c r="F341" i="2"/>
  <c r="E341" i="2"/>
  <c r="G340" i="2"/>
  <c r="F340" i="2"/>
  <c r="E340" i="2"/>
  <c r="G339" i="2"/>
  <c r="F339" i="2"/>
  <c r="E339" i="2"/>
  <c r="G338" i="2"/>
  <c r="F338" i="2"/>
  <c r="E338" i="2"/>
  <c r="G337" i="2"/>
  <c r="F337" i="2"/>
  <c r="E337" i="2"/>
  <c r="G336" i="2"/>
  <c r="F336" i="2"/>
  <c r="E336" i="2"/>
  <c r="G334" i="2"/>
  <c r="G328" i="2" s="1"/>
  <c r="F334" i="2"/>
  <c r="F328" i="2" s="1"/>
  <c r="E334" i="2"/>
  <c r="E328" i="2"/>
  <c r="J32" i="2"/>
  <c r="J343" i="2" s="1"/>
  <c r="I32" i="2"/>
  <c r="L32" i="2" s="1"/>
  <c r="U32" i="2" s="1"/>
  <c r="V32" i="2" s="1"/>
  <c r="G32" i="2"/>
  <c r="G343" i="2" s="1"/>
  <c r="F32" i="2"/>
  <c r="F343" i="2" s="1"/>
  <c r="E32" i="2"/>
  <c r="E343" i="2" s="1"/>
  <c r="I343" i="2" l="1"/>
  <c r="F350" i="2"/>
  <c r="J381" i="2"/>
  <c r="G350" i="2"/>
  <c r="F364" i="2"/>
  <c r="F363" i="2" s="1"/>
  <c r="F362" i="2" s="1"/>
  <c r="K350" i="2"/>
  <c r="J350" i="2"/>
  <c r="E364" i="2"/>
  <c r="E363" i="2" s="1"/>
  <c r="E362" i="2" s="1"/>
  <c r="G381" i="2"/>
  <c r="I381" i="2"/>
  <c r="E350" i="2"/>
  <c r="K364" i="2"/>
  <c r="K363" i="2" s="1"/>
  <c r="K362" i="2" s="1"/>
  <c r="F381" i="2"/>
  <c r="K335" i="2"/>
  <c r="K327" i="2" s="1"/>
  <c r="K326" i="2" s="1"/>
  <c r="J364" i="2"/>
  <c r="J363" i="2" s="1"/>
  <c r="J362" i="2" s="1"/>
  <c r="I364" i="2"/>
  <c r="I363" i="2" s="1"/>
  <c r="I362" i="2" s="1"/>
  <c r="G364" i="2"/>
  <c r="G363" i="2" s="1"/>
  <c r="G362" i="2" s="1"/>
  <c r="J335" i="2"/>
  <c r="J327" i="2" s="1"/>
  <c r="J326" i="2" s="1"/>
  <c r="G335" i="2"/>
  <c r="G327" i="2" s="1"/>
  <c r="G326" i="2" s="1"/>
  <c r="F335" i="2"/>
  <c r="F327" i="2" s="1"/>
  <c r="F326" i="2" s="1"/>
  <c r="E335" i="2"/>
  <c r="E327" i="2" s="1"/>
  <c r="E326" i="2" s="1"/>
  <c r="I335" i="2"/>
  <c r="I327" i="2" s="1"/>
  <c r="I326" i="2" s="1"/>
  <c r="I350" i="2"/>
  <c r="X393" i="2"/>
  <c r="Z382" i="2"/>
  <c r="W378" i="2"/>
  <c r="W372" i="2" s="1"/>
  <c r="V378" i="2"/>
  <c r="T378" i="2"/>
  <c r="T372" i="2" s="1"/>
  <c r="P378" i="2"/>
  <c r="P372" i="2" s="1"/>
  <c r="L378" i="2"/>
  <c r="L372" i="2" s="1"/>
  <c r="U377" i="2"/>
  <c r="Y377" i="2" s="1"/>
  <c r="Z377" i="2" s="1"/>
  <c r="U376" i="2"/>
  <c r="Y376" i="2" s="1"/>
  <c r="Z376" i="2" s="1"/>
  <c r="U375" i="2"/>
  <c r="Y375" i="2" s="1"/>
  <c r="Z375" i="2" s="1"/>
  <c r="U374" i="2"/>
  <c r="Y374" i="2" s="1"/>
  <c r="Z374" i="2" s="1"/>
  <c r="U373" i="2"/>
  <c r="Y373" i="2" s="1"/>
  <c r="Z373" i="2" s="1"/>
  <c r="H372" i="2"/>
  <c r="D372" i="2"/>
  <c r="W371" i="2"/>
  <c r="T371" i="2"/>
  <c r="P371" i="2"/>
  <c r="L371" i="2"/>
  <c r="H371" i="2"/>
  <c r="B371" i="2"/>
  <c r="W370" i="2"/>
  <c r="T370" i="2"/>
  <c r="P370" i="2"/>
  <c r="L370" i="2"/>
  <c r="H370" i="2"/>
  <c r="W369" i="2"/>
  <c r="T369" i="2"/>
  <c r="P369" i="2"/>
  <c r="L369" i="2"/>
  <c r="D369" i="2"/>
  <c r="B369" i="2"/>
  <c r="T368" i="2"/>
  <c r="U368" i="2" s="1"/>
  <c r="D368" i="2"/>
  <c r="B368" i="2"/>
  <c r="W367" i="2"/>
  <c r="T367" i="2"/>
  <c r="P367" i="2"/>
  <c r="L367" i="2"/>
  <c r="D367" i="2"/>
  <c r="W366" i="2"/>
  <c r="T366" i="2"/>
  <c r="P366" i="2"/>
  <c r="L366" i="2"/>
  <c r="D366" i="2"/>
  <c r="W365" i="2"/>
  <c r="T365" i="2"/>
  <c r="P365" i="2"/>
  <c r="L365" i="2"/>
  <c r="H365" i="2"/>
  <c r="D365" i="2"/>
  <c r="W360" i="2"/>
  <c r="V360" i="2"/>
  <c r="T360" i="2"/>
  <c r="T358" i="2" s="1"/>
  <c r="P360" i="2"/>
  <c r="L360" i="2"/>
  <c r="L358" i="2" s="1"/>
  <c r="H360" i="2"/>
  <c r="H358" i="2" s="1"/>
  <c r="D360" i="2"/>
  <c r="D358" i="2" s="1"/>
  <c r="Y359" i="2"/>
  <c r="Z359" i="2" s="1"/>
  <c r="X359" i="2"/>
  <c r="W359" i="2"/>
  <c r="V359" i="2"/>
  <c r="U358" i="2"/>
  <c r="U357" i="2" s="1"/>
  <c r="U356" i="2" s="1"/>
  <c r="U355" i="2" s="1"/>
  <c r="U354" i="2" s="1"/>
  <c r="U353" i="2" s="1"/>
  <c r="U352" i="2" s="1"/>
  <c r="U351" i="2" s="1"/>
  <c r="U350" i="2" s="1"/>
  <c r="Y357" i="2"/>
  <c r="Z357" i="2" s="1"/>
  <c r="Y356" i="2"/>
  <c r="Z356" i="2" s="1"/>
  <c r="Y355" i="2"/>
  <c r="Y354" i="2"/>
  <c r="Z354" i="2" s="1"/>
  <c r="Y353" i="2"/>
  <c r="Z353" i="2" s="1"/>
  <c r="Y352" i="2"/>
  <c r="Z352" i="2" s="1"/>
  <c r="X351" i="2"/>
  <c r="W351" i="2"/>
  <c r="V351" i="2"/>
  <c r="T351" i="2"/>
  <c r="P351" i="2"/>
  <c r="L351" i="2"/>
  <c r="H351" i="2"/>
  <c r="D351" i="2"/>
  <c r="W348" i="2"/>
  <c r="T348" i="2"/>
  <c r="P348" i="2"/>
  <c r="L348" i="2"/>
  <c r="D348" i="2"/>
  <c r="T347" i="2"/>
  <c r="P347" i="2"/>
  <c r="L347" i="2"/>
  <c r="W346" i="2"/>
  <c r="T346" i="2"/>
  <c r="P346" i="2"/>
  <c r="L346" i="2"/>
  <c r="W345" i="2"/>
  <c r="T345" i="2"/>
  <c r="P345" i="2"/>
  <c r="L345" i="2"/>
  <c r="H345" i="2"/>
  <c r="D345" i="2"/>
  <c r="W344" i="2"/>
  <c r="T344" i="2"/>
  <c r="P344" i="2"/>
  <c r="L344" i="2"/>
  <c r="D344" i="2"/>
  <c r="W343" i="2"/>
  <c r="T343" i="2"/>
  <c r="P343" i="2"/>
  <c r="L343" i="2"/>
  <c r="D343" i="2"/>
  <c r="W342" i="2"/>
  <c r="T342" i="2"/>
  <c r="P342" i="2"/>
  <c r="L342" i="2"/>
  <c r="H342" i="2"/>
  <c r="D342" i="2"/>
  <c r="W341" i="2"/>
  <c r="T341" i="2"/>
  <c r="P341" i="2"/>
  <c r="L341" i="2"/>
  <c r="D341" i="2"/>
  <c r="W340" i="2"/>
  <c r="T340" i="2"/>
  <c r="P340" i="2"/>
  <c r="L340" i="2"/>
  <c r="D340" i="2"/>
  <c r="W339" i="2"/>
  <c r="T339" i="2"/>
  <c r="P339" i="2"/>
  <c r="L339" i="2"/>
  <c r="D339" i="2"/>
  <c r="W338" i="2"/>
  <c r="T338" i="2"/>
  <c r="P338" i="2"/>
  <c r="L338" i="2"/>
  <c r="D338" i="2"/>
  <c r="W337" i="2"/>
  <c r="T337" i="2"/>
  <c r="P337" i="2"/>
  <c r="L337" i="2"/>
  <c r="D337" i="2"/>
  <c r="W336" i="2"/>
  <c r="T336" i="2"/>
  <c r="P336" i="2"/>
  <c r="L336" i="2"/>
  <c r="D336" i="2"/>
  <c r="W334" i="2"/>
  <c r="W328" i="2" s="1"/>
  <c r="T334" i="2"/>
  <c r="T328" i="2" s="1"/>
  <c r="P334" i="2"/>
  <c r="P328" i="2" s="1"/>
  <c r="L334" i="2"/>
  <c r="L328" i="2" s="1"/>
  <c r="D334" i="2"/>
  <c r="D328" i="2" s="1"/>
  <c r="Z333" i="2"/>
  <c r="U333" i="2"/>
  <c r="Z332" i="2"/>
  <c r="U332" i="2"/>
  <c r="Z331" i="2"/>
  <c r="U331" i="2"/>
  <c r="Z330" i="2"/>
  <c r="U330" i="2"/>
  <c r="Z329" i="2"/>
  <c r="U329" i="2"/>
  <c r="Z322" i="2"/>
  <c r="U322" i="2"/>
  <c r="Z321" i="2"/>
  <c r="U321" i="2"/>
  <c r="Z320" i="2"/>
  <c r="U320" i="2"/>
  <c r="Z319" i="2"/>
  <c r="U319" i="2"/>
  <c r="Z318" i="2"/>
  <c r="U318" i="2"/>
  <c r="Z317" i="2"/>
  <c r="X316" i="2"/>
  <c r="W316" i="2"/>
  <c r="V316" i="2"/>
  <c r="T316" i="2"/>
  <c r="P316" i="2"/>
  <c r="L316" i="2"/>
  <c r="H316" i="2"/>
  <c r="D316" i="2"/>
  <c r="X315" i="2"/>
  <c r="U315" i="2"/>
  <c r="Y315" i="2" s="1"/>
  <c r="Z315" i="2" s="1"/>
  <c r="U314" i="2"/>
  <c r="Y314" i="2" s="1"/>
  <c r="Z314" i="2" s="1"/>
  <c r="X313" i="2"/>
  <c r="U313" i="2"/>
  <c r="U378" i="2" s="1"/>
  <c r="Y378" i="2" s="1"/>
  <c r="Z378" i="2" s="1"/>
  <c r="X312" i="2"/>
  <c r="U312" i="2"/>
  <c r="Y312" i="2" s="1"/>
  <c r="Z312" i="2" s="1"/>
  <c r="U311" i="2"/>
  <c r="V311" i="2" s="1"/>
  <c r="X311" i="2" s="1"/>
  <c r="U310" i="2"/>
  <c r="V310" i="2" s="1"/>
  <c r="W309" i="2"/>
  <c r="W308" i="2" s="1"/>
  <c r="T309" i="2"/>
  <c r="T308" i="2" s="1"/>
  <c r="P309" i="2"/>
  <c r="P308" i="2" s="1"/>
  <c r="L309" i="2"/>
  <c r="L308" i="2" s="1"/>
  <c r="H309" i="2"/>
  <c r="H308" i="2" s="1"/>
  <c r="D309" i="2"/>
  <c r="D308" i="2" s="1"/>
  <c r="Z306" i="2"/>
  <c r="U306" i="2"/>
  <c r="U304" i="2" s="1"/>
  <c r="Z305" i="2"/>
  <c r="Y304" i="2"/>
  <c r="X304" i="2"/>
  <c r="W304" i="2"/>
  <c r="V304" i="2"/>
  <c r="T304" i="2"/>
  <c r="P304" i="2"/>
  <c r="L304" i="2"/>
  <c r="H304" i="2"/>
  <c r="D304" i="2"/>
  <c r="Z303" i="2"/>
  <c r="U303" i="2"/>
  <c r="Z302" i="2"/>
  <c r="U302" i="2"/>
  <c r="Z301" i="2"/>
  <c r="U301" i="2"/>
  <c r="Z300" i="2"/>
  <c r="U300" i="2"/>
  <c r="Z299" i="2"/>
  <c r="U299" i="2"/>
  <c r="Z298" i="2"/>
  <c r="U298" i="2"/>
  <c r="Y297" i="2"/>
  <c r="X297" i="2"/>
  <c r="W297" i="2"/>
  <c r="V297" i="2"/>
  <c r="T297" i="2"/>
  <c r="P297" i="2"/>
  <c r="L297" i="2"/>
  <c r="H297" i="2"/>
  <c r="D297" i="2"/>
  <c r="U295" i="2"/>
  <c r="U294" i="2"/>
  <c r="Y294" i="2" s="1"/>
  <c r="Z294" i="2" s="1"/>
  <c r="X293" i="2"/>
  <c r="U293" i="2"/>
  <c r="Y293" i="2" s="1"/>
  <c r="Z293" i="2" s="1"/>
  <c r="U292" i="2"/>
  <c r="V292" i="2" s="1"/>
  <c r="X292" i="2" s="1"/>
  <c r="U291" i="2"/>
  <c r="V291" i="2" s="1"/>
  <c r="U290" i="2"/>
  <c r="V290" i="2" s="1"/>
  <c r="U289" i="2"/>
  <c r="Y289" i="2" s="1"/>
  <c r="Z289" i="2" s="1"/>
  <c r="U288" i="2"/>
  <c r="V288" i="2" s="1"/>
  <c r="X288" i="2" s="1"/>
  <c r="X287" i="2"/>
  <c r="U287" i="2"/>
  <c r="U286" i="2"/>
  <c r="U285" i="2"/>
  <c r="W284" i="2"/>
  <c r="T284" i="2"/>
  <c r="P284" i="2"/>
  <c r="L284" i="2"/>
  <c r="H284" i="2"/>
  <c r="D284" i="2"/>
  <c r="U283" i="2"/>
  <c r="Z282" i="2"/>
  <c r="U282" i="2"/>
  <c r="Z281" i="2"/>
  <c r="U281" i="2"/>
  <c r="Z280" i="2"/>
  <c r="U280" i="2"/>
  <c r="Z279" i="2"/>
  <c r="U279" i="2"/>
  <c r="Z278" i="2"/>
  <c r="U278" i="2"/>
  <c r="W277" i="2"/>
  <c r="T277" i="2"/>
  <c r="P277" i="2"/>
  <c r="L277" i="2"/>
  <c r="H277" i="2"/>
  <c r="D277" i="2"/>
  <c r="Z271" i="2"/>
  <c r="U271" i="2"/>
  <c r="Z270" i="2"/>
  <c r="U270" i="2"/>
  <c r="Z269" i="2"/>
  <c r="U269" i="2"/>
  <c r="Z268" i="2"/>
  <c r="U268" i="2"/>
  <c r="Z267" i="2"/>
  <c r="U267" i="2"/>
  <c r="Y266" i="2"/>
  <c r="Z266" i="2" s="1"/>
  <c r="W265" i="2"/>
  <c r="V265" i="2"/>
  <c r="T265" i="2"/>
  <c r="P265" i="2"/>
  <c r="L265" i="2"/>
  <c r="H265" i="2"/>
  <c r="D265" i="2"/>
  <c r="X264" i="2"/>
  <c r="U264" i="2"/>
  <c r="Y264" i="2" s="1"/>
  <c r="Z264" i="2" s="1"/>
  <c r="X263" i="2"/>
  <c r="U263" i="2"/>
  <c r="Y263" i="2" s="1"/>
  <c r="Z263" i="2" s="1"/>
  <c r="X262" i="2"/>
  <c r="U262" i="2"/>
  <c r="Y262" i="2" s="1"/>
  <c r="Z262" i="2" s="1"/>
  <c r="X261" i="2"/>
  <c r="U261" i="2"/>
  <c r="Y261" i="2" s="1"/>
  <c r="Z261" i="2" s="1"/>
  <c r="U260" i="2"/>
  <c r="V260" i="2" s="1"/>
  <c r="X260" i="2" s="1"/>
  <c r="U259" i="2"/>
  <c r="W258" i="2"/>
  <c r="W257" i="2" s="1"/>
  <c r="T258" i="2"/>
  <c r="T257" i="2" s="1"/>
  <c r="P258" i="2"/>
  <c r="P257" i="2" s="1"/>
  <c r="L258" i="2"/>
  <c r="L257" i="2" s="1"/>
  <c r="L256" i="2" s="1"/>
  <c r="H258" i="2"/>
  <c r="H257" i="2" s="1"/>
  <c r="H256" i="2" s="1"/>
  <c r="D258" i="2"/>
  <c r="D257" i="2" s="1"/>
  <c r="D256" i="2" s="1"/>
  <c r="Z255" i="2"/>
  <c r="X255" i="2"/>
  <c r="X253" i="2" s="1"/>
  <c r="U255" i="2"/>
  <c r="Z254" i="2"/>
  <c r="Y253" i="2"/>
  <c r="W253" i="2"/>
  <c r="V253" i="2"/>
  <c r="T253" i="2"/>
  <c r="P253" i="2"/>
  <c r="L253" i="2"/>
  <c r="H253" i="2"/>
  <c r="D253" i="2"/>
  <c r="Z252" i="2"/>
  <c r="U252" i="2"/>
  <c r="Z251" i="2"/>
  <c r="U251" i="2"/>
  <c r="Z250" i="2"/>
  <c r="U250" i="2"/>
  <c r="Z249" i="2"/>
  <c r="U249" i="2"/>
  <c r="Z248" i="2"/>
  <c r="U248" i="2"/>
  <c r="Z247" i="2"/>
  <c r="U247" i="2"/>
  <c r="Y246" i="2"/>
  <c r="X246" i="2"/>
  <c r="W246" i="2"/>
  <c r="V246" i="2"/>
  <c r="T246" i="2"/>
  <c r="P246" i="2"/>
  <c r="L246" i="2"/>
  <c r="H246" i="2"/>
  <c r="D246" i="2"/>
  <c r="U244" i="2"/>
  <c r="V244" i="2" s="1"/>
  <c r="X244" i="2" s="1"/>
  <c r="U243" i="2"/>
  <c r="V243" i="2" s="1"/>
  <c r="X243" i="2" s="1"/>
  <c r="U242" i="2"/>
  <c r="U241" i="2"/>
  <c r="V241" i="2" s="1"/>
  <c r="X241" i="2" s="1"/>
  <c r="U240" i="2"/>
  <c r="V240" i="2" s="1"/>
  <c r="X240" i="2" s="1"/>
  <c r="U239" i="2"/>
  <c r="U238" i="2"/>
  <c r="Y238" i="2" s="1"/>
  <c r="Z238" i="2" s="1"/>
  <c r="U237" i="2"/>
  <c r="Y237" i="2" s="1"/>
  <c r="Z237" i="2" s="1"/>
  <c r="U236" i="2"/>
  <c r="Y236" i="2" s="1"/>
  <c r="Z236" i="2" s="1"/>
  <c r="U235" i="2"/>
  <c r="Y235" i="2" s="1"/>
  <c r="Z235" i="2" s="1"/>
  <c r="U234" i="2"/>
  <c r="W233" i="2"/>
  <c r="T233" i="2"/>
  <c r="P233" i="2"/>
  <c r="L233" i="2"/>
  <c r="H233" i="2"/>
  <c r="D233" i="2"/>
  <c r="U232" i="2"/>
  <c r="Z231" i="2"/>
  <c r="U231" i="2"/>
  <c r="Z230" i="2"/>
  <c r="U230" i="2"/>
  <c r="Z229" i="2"/>
  <c r="U229" i="2"/>
  <c r="Z228" i="2"/>
  <c r="U228" i="2"/>
  <c r="Z227" i="2"/>
  <c r="U227" i="2"/>
  <c r="W226" i="2"/>
  <c r="T226" i="2"/>
  <c r="P226" i="2"/>
  <c r="L226" i="2"/>
  <c r="H226" i="2"/>
  <c r="D226" i="2"/>
  <c r="Z220" i="2"/>
  <c r="U220" i="2"/>
  <c r="Z219" i="2"/>
  <c r="U219" i="2"/>
  <c r="Z218" i="2"/>
  <c r="U218" i="2"/>
  <c r="Z217" i="2"/>
  <c r="U217" i="2"/>
  <c r="Z216" i="2"/>
  <c r="U216" i="2"/>
  <c r="Y215" i="2"/>
  <c r="Z215" i="2" s="1"/>
  <c r="X214" i="2"/>
  <c r="X213" i="2" s="1"/>
  <c r="W214" i="2"/>
  <c r="V214" i="2"/>
  <c r="D214" i="2"/>
  <c r="U214" i="2" s="1"/>
  <c r="Y214" i="2" s="1"/>
  <c r="Z214" i="2" s="1"/>
  <c r="U213" i="2"/>
  <c r="Y213" i="2" s="1"/>
  <c r="Z213" i="2" s="1"/>
  <c r="U212" i="2"/>
  <c r="V212" i="2" s="1"/>
  <c r="X212" i="2" s="1"/>
  <c r="U211" i="2"/>
  <c r="U210" i="2"/>
  <c r="Y210" i="2" s="1"/>
  <c r="Z210" i="2" s="1"/>
  <c r="H209" i="2"/>
  <c r="U209" i="2" s="1"/>
  <c r="V209" i="2" s="1"/>
  <c r="X209" i="2" s="1"/>
  <c r="U208" i="2"/>
  <c r="W207" i="2"/>
  <c r="W206" i="2" s="1"/>
  <c r="T207" i="2"/>
  <c r="T206" i="2" s="1"/>
  <c r="T205" i="2" s="1"/>
  <c r="P207" i="2"/>
  <c r="P206" i="2" s="1"/>
  <c r="P205" i="2" s="1"/>
  <c r="L207" i="2"/>
  <c r="L206" i="2" s="1"/>
  <c r="L205" i="2" s="1"/>
  <c r="D207" i="2"/>
  <c r="D206" i="2" s="1"/>
  <c r="Z204" i="2"/>
  <c r="U204" i="2"/>
  <c r="U202" i="2" s="1"/>
  <c r="Z203" i="2"/>
  <c r="Y202" i="2"/>
  <c r="X202" i="2"/>
  <c r="W202" i="2"/>
  <c r="V202" i="2"/>
  <c r="T202" i="2"/>
  <c r="P202" i="2"/>
  <c r="L202" i="2"/>
  <c r="H202" i="2"/>
  <c r="D202" i="2"/>
  <c r="Z201" i="2"/>
  <c r="U201" i="2"/>
  <c r="Z200" i="2"/>
  <c r="U200" i="2"/>
  <c r="Z199" i="2"/>
  <c r="U199" i="2"/>
  <c r="Z198" i="2"/>
  <c r="U198" i="2"/>
  <c r="Z197" i="2"/>
  <c r="U197" i="2"/>
  <c r="Z196" i="2"/>
  <c r="U196" i="2"/>
  <c r="Y195" i="2"/>
  <c r="X195" i="2"/>
  <c r="W195" i="2"/>
  <c r="V195" i="2"/>
  <c r="T195" i="2"/>
  <c r="P195" i="2"/>
  <c r="L195" i="2"/>
  <c r="H195" i="2"/>
  <c r="D195" i="2"/>
  <c r="H193" i="2"/>
  <c r="U193" i="2" s="1"/>
  <c r="V193" i="2" s="1"/>
  <c r="X193" i="2" s="1"/>
  <c r="X192" i="2"/>
  <c r="U192" i="2"/>
  <c r="Y192" i="2" s="1"/>
  <c r="Z192" i="2" s="1"/>
  <c r="H191" i="2"/>
  <c r="U191" i="2" s="1"/>
  <c r="H190" i="2"/>
  <c r="U190" i="2" s="1"/>
  <c r="Y190" i="2" s="1"/>
  <c r="Z190" i="2" s="1"/>
  <c r="U189" i="2"/>
  <c r="V189" i="2" s="1"/>
  <c r="X189" i="2" s="1"/>
  <c r="U188" i="2"/>
  <c r="Y188" i="2" s="1"/>
  <c r="Z188" i="2" s="1"/>
  <c r="U187" i="2"/>
  <c r="Y187" i="2" s="1"/>
  <c r="Z187" i="2" s="1"/>
  <c r="H186" i="2"/>
  <c r="U186" i="2" s="1"/>
  <c r="H185" i="2"/>
  <c r="U185" i="2" s="1"/>
  <c r="Y185" i="2" s="1"/>
  <c r="Z185" i="2" s="1"/>
  <c r="H184" i="2"/>
  <c r="U184" i="2" s="1"/>
  <c r="V184" i="2" s="1"/>
  <c r="X184" i="2" s="1"/>
  <c r="H183" i="2"/>
  <c r="W182" i="2"/>
  <c r="T182" i="2"/>
  <c r="P182" i="2"/>
  <c r="L182" i="2"/>
  <c r="D182" i="2"/>
  <c r="H181" i="2"/>
  <c r="H175" i="2" s="1"/>
  <c r="Z180" i="2"/>
  <c r="U180" i="2"/>
  <c r="Z179" i="2"/>
  <c r="U179" i="2"/>
  <c r="Z178" i="2"/>
  <c r="U178" i="2"/>
  <c r="Z177" i="2"/>
  <c r="U177" i="2"/>
  <c r="Z176" i="2"/>
  <c r="U176" i="2"/>
  <c r="W175" i="2"/>
  <c r="T175" i="2"/>
  <c r="P175" i="2"/>
  <c r="P174" i="2" s="1"/>
  <c r="P173" i="2" s="1"/>
  <c r="L175" i="2"/>
  <c r="L174" i="2" s="1"/>
  <c r="L173" i="2" s="1"/>
  <c r="D175" i="2"/>
  <c r="Z169" i="2"/>
  <c r="U169" i="2"/>
  <c r="Z168" i="2"/>
  <c r="U168" i="2"/>
  <c r="Z167" i="2"/>
  <c r="U167" i="2"/>
  <c r="Z166" i="2"/>
  <c r="U166" i="2"/>
  <c r="Z165" i="2"/>
  <c r="U165" i="2"/>
  <c r="Z164" i="2"/>
  <c r="X163" i="2"/>
  <c r="W163" i="2"/>
  <c r="U163" i="2"/>
  <c r="D163" i="2"/>
  <c r="U162" i="2"/>
  <c r="Y162" i="2" s="1"/>
  <c r="Z162" i="2" s="1"/>
  <c r="U161" i="2"/>
  <c r="Y161" i="2" s="1"/>
  <c r="Z161" i="2" s="1"/>
  <c r="U160" i="2"/>
  <c r="Y160" i="2" s="1"/>
  <c r="Z160" i="2" s="1"/>
  <c r="U159" i="2"/>
  <c r="Y159" i="2" s="1"/>
  <c r="Z159" i="2" s="1"/>
  <c r="U158" i="2"/>
  <c r="U157" i="2"/>
  <c r="W156" i="2"/>
  <c r="W155" i="2" s="1"/>
  <c r="T156" i="2"/>
  <c r="T155" i="2" s="1"/>
  <c r="T154" i="2" s="1"/>
  <c r="P156" i="2"/>
  <c r="P155" i="2" s="1"/>
  <c r="P154" i="2" s="1"/>
  <c r="L156" i="2"/>
  <c r="L155" i="2" s="1"/>
  <c r="L154" i="2" s="1"/>
  <c r="H156" i="2"/>
  <c r="H155" i="2" s="1"/>
  <c r="H154" i="2" s="1"/>
  <c r="D156" i="2"/>
  <c r="D155" i="2" s="1"/>
  <c r="Z153" i="2"/>
  <c r="U153" i="2"/>
  <c r="X152" i="2"/>
  <c r="X150" i="2" s="1"/>
  <c r="U152" i="2"/>
  <c r="Y152" i="2" s="1"/>
  <c r="Z151" i="2"/>
  <c r="U151" i="2"/>
  <c r="W150" i="2"/>
  <c r="V150" i="2"/>
  <c r="T150" i="2"/>
  <c r="P150" i="2"/>
  <c r="L150" i="2"/>
  <c r="H150" i="2"/>
  <c r="D150" i="2"/>
  <c r="Z149" i="2"/>
  <c r="U149" i="2"/>
  <c r="Z148" i="2"/>
  <c r="U148" i="2"/>
  <c r="Z147" i="2"/>
  <c r="U147" i="2"/>
  <c r="Z146" i="2"/>
  <c r="U146" i="2"/>
  <c r="Z145" i="2"/>
  <c r="U145" i="2"/>
  <c r="Z144" i="2"/>
  <c r="U144" i="2"/>
  <c r="Y143" i="2"/>
  <c r="X143" i="2"/>
  <c r="W143" i="2"/>
  <c r="V143" i="2"/>
  <c r="T143" i="2"/>
  <c r="P143" i="2"/>
  <c r="L143" i="2"/>
  <c r="H143" i="2"/>
  <c r="D143" i="2"/>
  <c r="U141" i="2"/>
  <c r="U140" i="2"/>
  <c r="Y140" i="2" s="1"/>
  <c r="Z140" i="2" s="1"/>
  <c r="U139" i="2"/>
  <c r="U138" i="2"/>
  <c r="Y138" i="2" s="1"/>
  <c r="Z138" i="2" s="1"/>
  <c r="U137" i="2"/>
  <c r="V137" i="2" s="1"/>
  <c r="X137" i="2" s="1"/>
  <c r="U136" i="2"/>
  <c r="V136" i="2" s="1"/>
  <c r="X136" i="2" s="1"/>
  <c r="U135" i="2"/>
  <c r="U134" i="2"/>
  <c r="V134" i="2" s="1"/>
  <c r="X134" i="2" s="1"/>
  <c r="U133" i="2"/>
  <c r="V133" i="2" s="1"/>
  <c r="X133" i="2" s="1"/>
  <c r="U132" i="2"/>
  <c r="V132" i="2" s="1"/>
  <c r="X132" i="2" s="1"/>
  <c r="U131" i="2"/>
  <c r="Y131" i="2" s="1"/>
  <c r="Z131" i="2" s="1"/>
  <c r="U130" i="2"/>
  <c r="V130" i="2" s="1"/>
  <c r="U129" i="2"/>
  <c r="Y129" i="2" s="1"/>
  <c r="Z129" i="2" s="1"/>
  <c r="W128" i="2"/>
  <c r="T128" i="2"/>
  <c r="P128" i="2"/>
  <c r="L128" i="2"/>
  <c r="H128" i="2"/>
  <c r="D128" i="2"/>
  <c r="U127" i="2"/>
  <c r="Y127" i="2" s="1"/>
  <c r="Z127" i="2" s="1"/>
  <c r="Z126" i="2"/>
  <c r="U126" i="2"/>
  <c r="Z125" i="2"/>
  <c r="U125" i="2"/>
  <c r="Z124" i="2"/>
  <c r="U124" i="2"/>
  <c r="Z123" i="2"/>
  <c r="U123" i="2"/>
  <c r="Z122" i="2"/>
  <c r="U122" i="2"/>
  <c r="W121" i="2"/>
  <c r="T121" i="2"/>
  <c r="P121" i="2"/>
  <c r="L121" i="2"/>
  <c r="H121" i="2"/>
  <c r="D121" i="2"/>
  <c r="Z115" i="2"/>
  <c r="U115" i="2"/>
  <c r="Z114" i="2"/>
  <c r="U114" i="2"/>
  <c r="Z113" i="2"/>
  <c r="U113" i="2"/>
  <c r="Z112" i="2"/>
  <c r="U112" i="2"/>
  <c r="Z111" i="2"/>
  <c r="U111" i="2"/>
  <c r="Z110" i="2"/>
  <c r="Y109" i="2"/>
  <c r="W109" i="2"/>
  <c r="V109" i="2"/>
  <c r="T109" i="2"/>
  <c r="P109" i="2"/>
  <c r="L109" i="2"/>
  <c r="H109" i="2"/>
  <c r="D109" i="2"/>
  <c r="U108" i="2"/>
  <c r="V108" i="2" s="1"/>
  <c r="H107" i="2"/>
  <c r="U107" i="2" s="1"/>
  <c r="Y107" i="2" s="1"/>
  <c r="Z107" i="2" s="1"/>
  <c r="U106" i="2"/>
  <c r="Y106" i="2" s="1"/>
  <c r="Z106" i="2" s="1"/>
  <c r="H105" i="2"/>
  <c r="H367" i="2" s="1"/>
  <c r="H104" i="2"/>
  <c r="U104" i="2" s="1"/>
  <c r="Y104" i="2" s="1"/>
  <c r="Z104" i="2" s="1"/>
  <c r="U103" i="2"/>
  <c r="V103" i="2" s="1"/>
  <c r="X103" i="2" s="1"/>
  <c r="W102" i="2"/>
  <c r="W101" i="2" s="1"/>
  <c r="T102" i="2"/>
  <c r="T101" i="2" s="1"/>
  <c r="P102" i="2"/>
  <c r="P101" i="2" s="1"/>
  <c r="L102" i="2"/>
  <c r="L101" i="2" s="1"/>
  <c r="D102" i="2"/>
  <c r="D101" i="2" s="1"/>
  <c r="Z99" i="2"/>
  <c r="X99" i="2"/>
  <c r="X97" i="2" s="1"/>
  <c r="U99" i="2"/>
  <c r="U97" i="2" s="1"/>
  <c r="Z98" i="2"/>
  <c r="Y97" i="2"/>
  <c r="W97" i="2"/>
  <c r="V97" i="2"/>
  <c r="T97" i="2"/>
  <c r="P97" i="2"/>
  <c r="L97" i="2"/>
  <c r="H97" i="2"/>
  <c r="D97" i="2"/>
  <c r="Z96" i="2"/>
  <c r="U96" i="2"/>
  <c r="Z95" i="2"/>
  <c r="U95" i="2"/>
  <c r="Z94" i="2"/>
  <c r="U94" i="2"/>
  <c r="Z93" i="2"/>
  <c r="U93" i="2"/>
  <c r="Z92" i="2"/>
  <c r="U92" i="2"/>
  <c r="Z91" i="2"/>
  <c r="U91" i="2"/>
  <c r="Y90" i="2"/>
  <c r="X90" i="2"/>
  <c r="W90" i="2"/>
  <c r="V90" i="2"/>
  <c r="T90" i="2"/>
  <c r="P90" i="2"/>
  <c r="L90" i="2"/>
  <c r="H90" i="2"/>
  <c r="D90" i="2"/>
  <c r="Y88" i="2"/>
  <c r="Z88" i="2" s="1"/>
  <c r="V88" i="2"/>
  <c r="X88" i="2" s="1"/>
  <c r="H87" i="2"/>
  <c r="U87" i="2" s="1"/>
  <c r="Y87" i="2" s="1"/>
  <c r="Z87" i="2" s="1"/>
  <c r="U86" i="2"/>
  <c r="V86" i="2" s="1"/>
  <c r="X86" i="2" s="1"/>
  <c r="H85" i="2"/>
  <c r="U85" i="2" s="1"/>
  <c r="V85" i="2" s="1"/>
  <c r="X85" i="2" s="1"/>
  <c r="H84" i="2"/>
  <c r="U83" i="2"/>
  <c r="V83" i="2" s="1"/>
  <c r="X83" i="2" s="1"/>
  <c r="H82" i="2"/>
  <c r="H341" i="2" s="1"/>
  <c r="H81" i="2"/>
  <c r="H340" i="2" s="1"/>
  <c r="H80" i="2"/>
  <c r="U80" i="2" s="1"/>
  <c r="H79" i="2"/>
  <c r="H78" i="2"/>
  <c r="U78" i="2" s="1"/>
  <c r="Y78" i="2" s="1"/>
  <c r="Z78" i="2" s="1"/>
  <c r="H77" i="2"/>
  <c r="U77" i="2" s="1"/>
  <c r="W76" i="2"/>
  <c r="T76" i="2"/>
  <c r="P76" i="2"/>
  <c r="L76" i="2"/>
  <c r="D76" i="2"/>
  <c r="U75" i="2"/>
  <c r="V75" i="2" s="1"/>
  <c r="Z74" i="2"/>
  <c r="U74" i="2"/>
  <c r="Z73" i="2"/>
  <c r="U73" i="2"/>
  <c r="Z72" i="2"/>
  <c r="U72" i="2"/>
  <c r="Z71" i="2"/>
  <c r="U71" i="2"/>
  <c r="Z70" i="2"/>
  <c r="U70" i="2"/>
  <c r="W69" i="2"/>
  <c r="W68" i="2" s="1"/>
  <c r="W67" i="2" s="1"/>
  <c r="T69" i="2"/>
  <c r="P69" i="2"/>
  <c r="L69" i="2"/>
  <c r="H69" i="2"/>
  <c r="D69" i="2"/>
  <c r="Z63" i="2"/>
  <c r="U63" i="2"/>
  <c r="Z62" i="2"/>
  <c r="U62" i="2"/>
  <c r="Z61" i="2"/>
  <c r="U61" i="2"/>
  <c r="Z60" i="2"/>
  <c r="U60" i="2"/>
  <c r="Z59" i="2"/>
  <c r="U59" i="2"/>
  <c r="Z58" i="2"/>
  <c r="Y57" i="2"/>
  <c r="X57" i="2"/>
  <c r="W57" i="2"/>
  <c r="V57" i="2"/>
  <c r="T57" i="2"/>
  <c r="P57" i="2"/>
  <c r="L57" i="2"/>
  <c r="H57" i="2"/>
  <c r="D57" i="2"/>
  <c r="Z56" i="2"/>
  <c r="U56" i="2"/>
  <c r="Z55" i="2"/>
  <c r="U55" i="2"/>
  <c r="Z54" i="2"/>
  <c r="U54" i="2"/>
  <c r="U53" i="2"/>
  <c r="X52" i="2"/>
  <c r="X51" i="2"/>
  <c r="W50" i="2"/>
  <c r="W49" i="2" s="1"/>
  <c r="T50" i="2"/>
  <c r="T49" i="2" s="1"/>
  <c r="P50" i="2"/>
  <c r="P49" i="2" s="1"/>
  <c r="L50" i="2"/>
  <c r="L49" i="2" s="1"/>
  <c r="H50" i="2"/>
  <c r="H49" i="2" s="1"/>
  <c r="D50" i="2"/>
  <c r="D49" i="2" s="1"/>
  <c r="Z47" i="2"/>
  <c r="X47" i="2"/>
  <c r="U47" i="2"/>
  <c r="X46" i="2"/>
  <c r="U46" i="2"/>
  <c r="Z45" i="2"/>
  <c r="W44" i="2"/>
  <c r="V44" i="2"/>
  <c r="T44" i="2"/>
  <c r="P44" i="2"/>
  <c r="L44" i="2"/>
  <c r="H44" i="2"/>
  <c r="D44" i="2"/>
  <c r="Z43" i="2"/>
  <c r="Z42" i="2"/>
  <c r="Z41" i="2"/>
  <c r="Z40" i="2"/>
  <c r="Z39" i="2"/>
  <c r="Z38" i="2"/>
  <c r="Y37" i="2"/>
  <c r="X37" i="2"/>
  <c r="W37" i="2"/>
  <c r="V37" i="2"/>
  <c r="T37" i="2"/>
  <c r="P37" i="2"/>
  <c r="L37" i="2"/>
  <c r="H37" i="2"/>
  <c r="D37" i="2"/>
  <c r="V35" i="2"/>
  <c r="X35" i="2" s="1"/>
  <c r="V34" i="2"/>
  <c r="X34" i="2" s="1"/>
  <c r="Y33" i="2"/>
  <c r="Z33" i="2" s="1"/>
  <c r="X32" i="2"/>
  <c r="Y31" i="2"/>
  <c r="Z31" i="2" s="1"/>
  <c r="Y30" i="2"/>
  <c r="Z30" i="2" s="1"/>
  <c r="Y29" i="2"/>
  <c r="Z29" i="2" s="1"/>
  <c r="Y28" i="2"/>
  <c r="Z28" i="2" s="1"/>
  <c r="U26" i="2"/>
  <c r="V26" i="2" s="1"/>
  <c r="X26" i="2" s="1"/>
  <c r="U25" i="2"/>
  <c r="W24" i="2"/>
  <c r="T24" i="2"/>
  <c r="P24" i="2"/>
  <c r="L24" i="2"/>
  <c r="H24" i="2"/>
  <c r="D24" i="2"/>
  <c r="U23" i="2"/>
  <c r="Y23" i="2" s="1"/>
  <c r="Z23" i="2" s="1"/>
  <c r="U22" i="2"/>
  <c r="Y22" i="2" s="1"/>
  <c r="Z22" i="2" s="1"/>
  <c r="U21" i="2"/>
  <c r="Y21" i="2" s="1"/>
  <c r="Z21" i="2" s="1"/>
  <c r="U20" i="2"/>
  <c r="Y20" i="2" s="1"/>
  <c r="Z20" i="2" s="1"/>
  <c r="U19" i="2"/>
  <c r="Y19" i="2" s="1"/>
  <c r="Z19" i="2" s="1"/>
  <c r="U18" i="2"/>
  <c r="Y18" i="2" s="1"/>
  <c r="X17" i="2"/>
  <c r="W17" i="2"/>
  <c r="V17" i="2"/>
  <c r="T17" i="2"/>
  <c r="P17" i="2"/>
  <c r="L17" i="2"/>
  <c r="H17" i="2"/>
  <c r="D17" i="2"/>
  <c r="I159" i="1"/>
  <c r="I158" i="1"/>
  <c r="I157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U44" i="2" l="1"/>
  <c r="U37" i="2"/>
  <c r="Y53" i="2"/>
  <c r="Z53" i="2" s="1"/>
  <c r="V53" i="2"/>
  <c r="X53" i="2" s="1"/>
  <c r="X50" i="2" s="1"/>
  <c r="X49" i="2" s="1"/>
  <c r="X48" i="2" s="1"/>
  <c r="X89" i="2"/>
  <c r="V140" i="2"/>
  <c r="X140" i="2" s="1"/>
  <c r="V296" i="2"/>
  <c r="Z37" i="2"/>
  <c r="V142" i="2"/>
  <c r="P16" i="2"/>
  <c r="P15" i="2" s="1"/>
  <c r="W48" i="2"/>
  <c r="L36" i="2"/>
  <c r="W225" i="2"/>
  <c r="W224" i="2" s="1"/>
  <c r="H307" i="2"/>
  <c r="D350" i="2"/>
  <c r="Y311" i="2"/>
  <c r="Z311" i="2" s="1"/>
  <c r="L276" i="2"/>
  <c r="L275" i="2" s="1"/>
  <c r="Y313" i="2"/>
  <c r="Z313" i="2" s="1"/>
  <c r="W276" i="2"/>
  <c r="W275" i="2" s="1"/>
  <c r="L225" i="2"/>
  <c r="L224" i="2" s="1"/>
  <c r="L272" i="2" s="1"/>
  <c r="T100" i="2"/>
  <c r="H194" i="2"/>
  <c r="D205" i="2"/>
  <c r="W89" i="2"/>
  <c r="D276" i="2"/>
  <c r="D275" i="2" s="1"/>
  <c r="D154" i="2"/>
  <c r="Y132" i="2"/>
  <c r="Z132" i="2" s="1"/>
  <c r="V237" i="2"/>
  <c r="X237" i="2" s="1"/>
  <c r="W142" i="2"/>
  <c r="W120" i="2" s="1"/>
  <c r="W119" i="2" s="1"/>
  <c r="D307" i="2"/>
  <c r="D323" i="2" s="1"/>
  <c r="U365" i="2"/>
  <c r="Y365" i="2" s="1"/>
  <c r="Z365" i="2" s="1"/>
  <c r="P100" i="2"/>
  <c r="D100" i="2"/>
  <c r="T142" i="2"/>
  <c r="T120" i="2" s="1"/>
  <c r="T119" i="2" s="1"/>
  <c r="T170" i="2" s="1"/>
  <c r="W205" i="2"/>
  <c r="T89" i="2"/>
  <c r="X109" i="2"/>
  <c r="X194" i="2"/>
  <c r="L194" i="2"/>
  <c r="Z246" i="2"/>
  <c r="Y189" i="2"/>
  <c r="Z189" i="2" s="1"/>
  <c r="Y35" i="2"/>
  <c r="Z35" i="2" s="1"/>
  <c r="V210" i="2"/>
  <c r="X210" i="2" s="1"/>
  <c r="W16" i="2"/>
  <c r="W15" i="2" s="1"/>
  <c r="Z90" i="2"/>
  <c r="V162" i="2"/>
  <c r="V370" i="2" s="1"/>
  <c r="V28" i="2"/>
  <c r="X28" i="2" s="1"/>
  <c r="D174" i="2"/>
  <c r="D173" i="2" s="1"/>
  <c r="H48" i="2"/>
  <c r="H142" i="2"/>
  <c r="H120" i="2" s="1"/>
  <c r="H119" i="2" s="1"/>
  <c r="H170" i="2" s="1"/>
  <c r="D225" i="2"/>
  <c r="D224" i="2" s="1"/>
  <c r="D272" i="2" s="1"/>
  <c r="Z97" i="2"/>
  <c r="D48" i="2"/>
  <c r="H207" i="2"/>
  <c r="H206" i="2" s="1"/>
  <c r="H205" i="2" s="1"/>
  <c r="W296" i="2"/>
  <c r="Y288" i="2"/>
  <c r="Z288" i="2" s="1"/>
  <c r="P68" i="2"/>
  <c r="P67" i="2" s="1"/>
  <c r="V31" i="2"/>
  <c r="X31" i="2" s="1"/>
  <c r="P194" i="2"/>
  <c r="T194" i="2"/>
  <c r="T307" i="2"/>
  <c r="P142" i="2"/>
  <c r="P120" i="2" s="1"/>
  <c r="P119" i="2" s="1"/>
  <c r="P170" i="2" s="1"/>
  <c r="T296" i="2"/>
  <c r="Z109" i="2"/>
  <c r="P221" i="2"/>
  <c r="T225" i="2"/>
  <c r="T224" i="2" s="1"/>
  <c r="Y245" i="2"/>
  <c r="U348" i="2"/>
  <c r="Y348" i="2" s="1"/>
  <c r="Z348" i="2" s="1"/>
  <c r="H369" i="2"/>
  <c r="U369" i="2" s="1"/>
  <c r="Y369" i="2" s="1"/>
  <c r="Z369" i="2" s="1"/>
  <c r="T16" i="2"/>
  <c r="T15" i="2" s="1"/>
  <c r="Y32" i="2"/>
  <c r="Z32" i="2" s="1"/>
  <c r="Y51" i="2"/>
  <c r="Z51" i="2" s="1"/>
  <c r="L364" i="2"/>
  <c r="L363" i="2" s="1"/>
  <c r="L362" i="2" s="1"/>
  <c r="T276" i="2"/>
  <c r="T275" i="2" s="1"/>
  <c r="Z57" i="2"/>
  <c r="Y163" i="2"/>
  <c r="Z163" i="2" s="1"/>
  <c r="H182" i="2"/>
  <c r="H174" i="2" s="1"/>
  <c r="H173" i="2" s="1"/>
  <c r="L245" i="2"/>
  <c r="U183" i="2"/>
  <c r="Y183" i="2" s="1"/>
  <c r="Z183" i="2" s="1"/>
  <c r="P245" i="2"/>
  <c r="H89" i="2"/>
  <c r="V106" i="2"/>
  <c r="X106" i="2" s="1"/>
  <c r="Y130" i="2"/>
  <c r="Z130" i="2" s="1"/>
  <c r="T245" i="2"/>
  <c r="L307" i="2"/>
  <c r="L16" i="2"/>
  <c r="L15" i="2" s="1"/>
  <c r="V138" i="2"/>
  <c r="X138" i="2" s="1"/>
  <c r="U69" i="2"/>
  <c r="U90" i="2"/>
  <c r="U89" i="2" s="1"/>
  <c r="V159" i="2"/>
  <c r="X159" i="2" s="1"/>
  <c r="V213" i="2"/>
  <c r="H296" i="2"/>
  <c r="W100" i="2"/>
  <c r="W116" i="2" s="1"/>
  <c r="T350" i="2"/>
  <c r="P256" i="2"/>
  <c r="T364" i="2"/>
  <c r="T363" i="2" s="1"/>
  <c r="T362" i="2" s="1"/>
  <c r="L89" i="2"/>
  <c r="H102" i="2"/>
  <c r="H101" i="2" s="1"/>
  <c r="H100" i="2" s="1"/>
  <c r="W194" i="2"/>
  <c r="Y240" i="2"/>
  <c r="Z240" i="2" s="1"/>
  <c r="X265" i="2"/>
  <c r="U150" i="2"/>
  <c r="H350" i="2"/>
  <c r="U24" i="2"/>
  <c r="H36" i="2"/>
  <c r="Y260" i="2"/>
  <c r="Z260" i="2" s="1"/>
  <c r="Y191" i="2"/>
  <c r="Z191" i="2" s="1"/>
  <c r="V191" i="2"/>
  <c r="X191" i="2" s="1"/>
  <c r="V371" i="2"/>
  <c r="X108" i="2"/>
  <c r="Z152" i="2"/>
  <c r="Y150" i="2"/>
  <c r="Y142" i="2" s="1"/>
  <c r="Y34" i="2"/>
  <c r="Z34" i="2" s="1"/>
  <c r="V87" i="2"/>
  <c r="X87" i="2" s="1"/>
  <c r="P89" i="2"/>
  <c r="V185" i="2"/>
  <c r="X185" i="2" s="1"/>
  <c r="U360" i="2"/>
  <c r="U370" i="2"/>
  <c r="Y370" i="2" s="1"/>
  <c r="Z370" i="2" s="1"/>
  <c r="V29" i="2"/>
  <c r="X29" i="2" s="1"/>
  <c r="H76" i="2"/>
  <c r="H68" i="2" s="1"/>
  <c r="H67" i="2" s="1"/>
  <c r="U121" i="2"/>
  <c r="Y133" i="2"/>
  <c r="Z133" i="2" s="1"/>
  <c r="P225" i="2"/>
  <c r="P224" i="2" s="1"/>
  <c r="V294" i="2"/>
  <c r="X294" i="2" s="1"/>
  <c r="V314" i="2"/>
  <c r="V309" i="2" s="1"/>
  <c r="V308" i="2" s="1"/>
  <c r="V307" i="2" s="1"/>
  <c r="L350" i="2"/>
  <c r="Y52" i="2"/>
  <c r="Z52" i="2" s="1"/>
  <c r="Z143" i="2"/>
  <c r="V187" i="2"/>
  <c r="X187" i="2" s="1"/>
  <c r="V289" i="2"/>
  <c r="X289" i="2" s="1"/>
  <c r="Z304" i="2"/>
  <c r="U309" i="2"/>
  <c r="U308" i="2" s="1"/>
  <c r="T48" i="2"/>
  <c r="Y194" i="2"/>
  <c r="Y134" i="2"/>
  <c r="Z134" i="2" s="1"/>
  <c r="Y212" i="2"/>
  <c r="Z212" i="2" s="1"/>
  <c r="P358" i="2"/>
  <c r="P350" i="2" s="1"/>
  <c r="D68" i="2"/>
  <c r="D67" i="2" s="1"/>
  <c r="U82" i="2"/>
  <c r="U341" i="2" s="1"/>
  <c r="Y341" i="2" s="1"/>
  <c r="Z341" i="2" s="1"/>
  <c r="D89" i="2"/>
  <c r="Y108" i="2"/>
  <c r="Z108" i="2" s="1"/>
  <c r="U109" i="2"/>
  <c r="V129" i="2"/>
  <c r="X129" i="2" s="1"/>
  <c r="L142" i="2"/>
  <c r="L120" i="2" s="1"/>
  <c r="L119" i="2" s="1"/>
  <c r="L170" i="2" s="1"/>
  <c r="Y241" i="2"/>
  <c r="Z241" i="2" s="1"/>
  <c r="W245" i="2"/>
  <c r="U284" i="2"/>
  <c r="D296" i="2"/>
  <c r="U226" i="2"/>
  <c r="V30" i="2"/>
  <c r="X30" i="2" s="1"/>
  <c r="P36" i="2"/>
  <c r="Y193" i="2"/>
  <c r="Z193" i="2" s="1"/>
  <c r="U195" i="2"/>
  <c r="U194" i="2" s="1"/>
  <c r="U344" i="2"/>
  <c r="Y344" i="2" s="1"/>
  <c r="Z344" i="2" s="1"/>
  <c r="X245" i="2"/>
  <c r="U253" i="2"/>
  <c r="U265" i="2"/>
  <c r="Y265" i="2" s="1"/>
  <c r="Z265" i="2" s="1"/>
  <c r="U316" i="2"/>
  <c r="Y316" i="2" s="1"/>
  <c r="Z316" i="2" s="1"/>
  <c r="D36" i="2"/>
  <c r="W307" i="2"/>
  <c r="T36" i="2"/>
  <c r="L68" i="2"/>
  <c r="L67" i="2" s="1"/>
  <c r="Y75" i="2"/>
  <c r="Y69" i="2" s="1"/>
  <c r="Y83" i="2"/>
  <c r="Z83" i="2" s="1"/>
  <c r="Y103" i="2"/>
  <c r="Z103" i="2" s="1"/>
  <c r="Y136" i="2"/>
  <c r="Z136" i="2" s="1"/>
  <c r="W174" i="2"/>
  <c r="W173" i="2" s="1"/>
  <c r="V188" i="2"/>
  <c r="X188" i="2" s="1"/>
  <c r="U339" i="2"/>
  <c r="Y339" i="2" s="1"/>
  <c r="Z339" i="2" s="1"/>
  <c r="V242" i="2"/>
  <c r="X242" i="2" s="1"/>
  <c r="P276" i="2"/>
  <c r="P275" i="2" s="1"/>
  <c r="L296" i="2"/>
  <c r="V358" i="2"/>
  <c r="V350" i="2" s="1"/>
  <c r="Y368" i="2"/>
  <c r="Z368" i="2" s="1"/>
  <c r="U371" i="2"/>
  <c r="Y371" i="2" s="1"/>
  <c r="Z371" i="2" s="1"/>
  <c r="V36" i="2"/>
  <c r="U297" i="2"/>
  <c r="U296" i="2" s="1"/>
  <c r="P307" i="2"/>
  <c r="W358" i="2"/>
  <c r="W350" i="2" s="1"/>
  <c r="D120" i="2"/>
  <c r="D119" i="2" s="1"/>
  <c r="H336" i="2"/>
  <c r="H366" i="2"/>
  <c r="U366" i="2" s="1"/>
  <c r="Y366" i="2" s="1"/>
  <c r="Y243" i="2"/>
  <c r="Z243" i="2" s="1"/>
  <c r="U277" i="2"/>
  <c r="Y291" i="2"/>
  <c r="Z291" i="2" s="1"/>
  <c r="D335" i="2"/>
  <c r="D327" i="2" s="1"/>
  <c r="D326" i="2" s="1"/>
  <c r="H339" i="2"/>
  <c r="W364" i="2"/>
  <c r="W363" i="2" s="1"/>
  <c r="W362" i="2" s="1"/>
  <c r="V238" i="2"/>
  <c r="X238" i="2" s="1"/>
  <c r="T256" i="2"/>
  <c r="U367" i="2"/>
  <c r="V131" i="2"/>
  <c r="X131" i="2" s="1"/>
  <c r="Y209" i="2"/>
  <c r="Z209" i="2" s="1"/>
  <c r="W256" i="2"/>
  <c r="X296" i="2"/>
  <c r="P364" i="2"/>
  <c r="P363" i="2" s="1"/>
  <c r="P362" i="2" s="1"/>
  <c r="Y86" i="2"/>
  <c r="Z86" i="2" s="1"/>
  <c r="V104" i="2"/>
  <c r="X104" i="2" s="1"/>
  <c r="V127" i="2"/>
  <c r="Y244" i="2"/>
  <c r="Z244" i="2" s="1"/>
  <c r="Y292" i="2"/>
  <c r="Z292" i="2" s="1"/>
  <c r="Y351" i="2"/>
  <c r="Z351" i="2" s="1"/>
  <c r="H225" i="2"/>
  <c r="H224" i="2" s="1"/>
  <c r="H272" i="2" s="1"/>
  <c r="P296" i="2"/>
  <c r="W335" i="2"/>
  <c r="W327" i="2" s="1"/>
  <c r="W326" i="2" s="1"/>
  <c r="U342" i="2"/>
  <c r="Y342" i="2" s="1"/>
  <c r="Z342" i="2" s="1"/>
  <c r="U372" i="2"/>
  <c r="Y372" i="2" s="1"/>
  <c r="Z372" i="2" s="1"/>
  <c r="Y285" i="2"/>
  <c r="V285" i="2"/>
  <c r="U156" i="2"/>
  <c r="U155" i="2" s="1"/>
  <c r="U154" i="2" s="1"/>
  <c r="Y157" i="2"/>
  <c r="H343" i="2"/>
  <c r="U84" i="2"/>
  <c r="U343" i="2" s="1"/>
  <c r="Y343" i="2" s="1"/>
  <c r="Z343" i="2" s="1"/>
  <c r="Y184" i="2"/>
  <c r="Z184" i="2" s="1"/>
  <c r="Z355" i="2"/>
  <c r="D16" i="2"/>
  <c r="D15" i="2" s="1"/>
  <c r="U79" i="2"/>
  <c r="V107" i="2"/>
  <c r="X107" i="2" s="1"/>
  <c r="Y137" i="2"/>
  <c r="Z137" i="2" s="1"/>
  <c r="Y158" i="2"/>
  <c r="Z158" i="2" s="1"/>
  <c r="V158" i="2"/>
  <c r="X158" i="2" s="1"/>
  <c r="Y46" i="2"/>
  <c r="Y360" i="2" s="1"/>
  <c r="T68" i="2"/>
  <c r="T67" i="2" s="1"/>
  <c r="T174" i="2"/>
  <c r="T173" i="2" s="1"/>
  <c r="T221" i="2" s="1"/>
  <c r="V190" i="2"/>
  <c r="X190" i="2" s="1"/>
  <c r="Z253" i="2"/>
  <c r="X44" i="2"/>
  <c r="X36" i="2" s="1"/>
  <c r="Y80" i="2"/>
  <c r="Z80" i="2" s="1"/>
  <c r="V80" i="2"/>
  <c r="X80" i="2" s="1"/>
  <c r="Y85" i="2"/>
  <c r="Z85" i="2" s="1"/>
  <c r="W154" i="2"/>
  <c r="Y239" i="2"/>
  <c r="Z239" i="2" s="1"/>
  <c r="V239" i="2"/>
  <c r="X239" i="2" s="1"/>
  <c r="V78" i="2"/>
  <c r="X78" i="2" s="1"/>
  <c r="Y296" i="2"/>
  <c r="Z297" i="2"/>
  <c r="X291" i="2"/>
  <c r="Y89" i="2"/>
  <c r="U346" i="2"/>
  <c r="Y346" i="2" s="1"/>
  <c r="Z346" i="2" s="1"/>
  <c r="Y139" i="2"/>
  <c r="Z139" i="2" s="1"/>
  <c r="V139" i="2"/>
  <c r="U207" i="2"/>
  <c r="U206" i="2" s="1"/>
  <c r="U205" i="2" s="1"/>
  <c r="Y208" i="2"/>
  <c r="V208" i="2"/>
  <c r="H276" i="2"/>
  <c r="H275" i="2" s="1"/>
  <c r="Y186" i="2"/>
  <c r="Z186" i="2" s="1"/>
  <c r="V186" i="2"/>
  <c r="X186" i="2" s="1"/>
  <c r="H344" i="2"/>
  <c r="D245" i="2"/>
  <c r="Y283" i="2"/>
  <c r="V283" i="2"/>
  <c r="V33" i="2"/>
  <c r="X33" i="2" s="1"/>
  <c r="U57" i="2"/>
  <c r="U81" i="2"/>
  <c r="U340" i="2" s="1"/>
  <c r="Y340" i="2" s="1"/>
  <c r="Z340" i="2" s="1"/>
  <c r="V160" i="2"/>
  <c r="X160" i="2" s="1"/>
  <c r="U246" i="2"/>
  <c r="U258" i="2"/>
  <c r="U257" i="2" s="1"/>
  <c r="Y259" i="2"/>
  <c r="V259" i="2"/>
  <c r="Y295" i="2"/>
  <c r="Z295" i="2" s="1"/>
  <c r="V295" i="2"/>
  <c r="Y26" i="2"/>
  <c r="Z26" i="2" s="1"/>
  <c r="V157" i="2"/>
  <c r="X142" i="2"/>
  <c r="V194" i="2"/>
  <c r="Z202" i="2"/>
  <c r="D194" i="2"/>
  <c r="D364" i="2"/>
  <c r="D363" i="2" s="1"/>
  <c r="D362" i="2" s="1"/>
  <c r="D361" i="2"/>
  <c r="Z361" i="2" s="1"/>
  <c r="Y77" i="2"/>
  <c r="V77" i="2"/>
  <c r="Y141" i="2"/>
  <c r="Z141" i="2" s="1"/>
  <c r="V141" i="2"/>
  <c r="X141" i="2" s="1"/>
  <c r="V161" i="2"/>
  <c r="X161" i="2" s="1"/>
  <c r="X360" i="2"/>
  <c r="X358" i="2" s="1"/>
  <c r="X350" i="2" s="1"/>
  <c r="U17" i="2"/>
  <c r="Y234" i="2"/>
  <c r="V234" i="2"/>
  <c r="U233" i="2"/>
  <c r="Y17" i="2"/>
  <c r="L100" i="2"/>
  <c r="Z18" i="2"/>
  <c r="W36" i="2"/>
  <c r="X130" i="2"/>
  <c r="Y135" i="2"/>
  <c r="Z135" i="2" s="1"/>
  <c r="V135" i="2"/>
  <c r="X135" i="2" s="1"/>
  <c r="U128" i="2"/>
  <c r="V235" i="2"/>
  <c r="X235" i="2" s="1"/>
  <c r="X378" i="2"/>
  <c r="X372" i="2" s="1"/>
  <c r="L221" i="2"/>
  <c r="X290" i="2"/>
  <c r="U337" i="2"/>
  <c r="Y337" i="2" s="1"/>
  <c r="Z337" i="2" s="1"/>
  <c r="Y286" i="2"/>
  <c r="Z286" i="2" s="1"/>
  <c r="V286" i="2"/>
  <c r="Y25" i="2"/>
  <c r="V25" i="2"/>
  <c r="Y211" i="2"/>
  <c r="Z211" i="2" s="1"/>
  <c r="V211" i="2"/>
  <c r="P48" i="2"/>
  <c r="L48" i="2"/>
  <c r="H334" i="2"/>
  <c r="H328" i="2" s="1"/>
  <c r="U181" i="2"/>
  <c r="X75" i="2"/>
  <c r="X69" i="2" s="1"/>
  <c r="V69" i="2"/>
  <c r="U143" i="2"/>
  <c r="D142" i="2"/>
  <c r="X310" i="2"/>
  <c r="H338" i="2"/>
  <c r="H16" i="2"/>
  <c r="H15" i="2" s="1"/>
  <c r="Y27" i="2"/>
  <c r="Z27" i="2" s="1"/>
  <c r="X27" i="2"/>
  <c r="V163" i="2"/>
  <c r="V372" i="2" s="1"/>
  <c r="Y232" i="2"/>
  <c r="V232" i="2"/>
  <c r="Y310" i="2"/>
  <c r="U50" i="2"/>
  <c r="U49" i="2" s="1"/>
  <c r="H245" i="2"/>
  <c r="U345" i="2"/>
  <c r="Y345" i="2" s="1"/>
  <c r="Z345" i="2" s="1"/>
  <c r="V236" i="2"/>
  <c r="Y242" i="2"/>
  <c r="Z242" i="2" s="1"/>
  <c r="Y290" i="2"/>
  <c r="Z290" i="2" s="1"/>
  <c r="Y287" i="2"/>
  <c r="Z287" i="2" s="1"/>
  <c r="Z195" i="2"/>
  <c r="U105" i="2"/>
  <c r="H337" i="2"/>
  <c r="Y121" i="2"/>
  <c r="H348" i="2"/>
  <c r="E82" i="1"/>
  <c r="E107" i="1"/>
  <c r="E105" i="1"/>
  <c r="E104" i="1"/>
  <c r="E87" i="1"/>
  <c r="E85" i="1"/>
  <c r="E84" i="1"/>
  <c r="E81" i="1"/>
  <c r="E80" i="1"/>
  <c r="E79" i="1"/>
  <c r="E78" i="1"/>
  <c r="E77" i="1"/>
  <c r="V82" i="2" l="1"/>
  <c r="X82" i="2" s="1"/>
  <c r="X341" i="2" s="1"/>
  <c r="W272" i="2"/>
  <c r="U36" i="2"/>
  <c r="X366" i="2"/>
  <c r="X314" i="2"/>
  <c r="X309" i="2" s="1"/>
  <c r="X308" i="2" s="1"/>
  <c r="X307" i="2" s="1"/>
  <c r="U182" i="2"/>
  <c r="H323" i="2"/>
  <c r="X345" i="2"/>
  <c r="V183" i="2"/>
  <c r="X183" i="2" s="1"/>
  <c r="X182" i="2" s="1"/>
  <c r="T116" i="2"/>
  <c r="T272" i="2"/>
  <c r="V50" i="2"/>
  <c r="V49" i="2" s="1"/>
  <c r="V48" i="2" s="1"/>
  <c r="L64" i="2"/>
  <c r="W221" i="2"/>
  <c r="D170" i="2"/>
  <c r="L323" i="2"/>
  <c r="Z89" i="2"/>
  <c r="W323" i="2"/>
  <c r="D221" i="2"/>
  <c r="P116" i="2"/>
  <c r="Z150" i="2"/>
  <c r="D116" i="2"/>
  <c r="W170" i="2"/>
  <c r="P272" i="2"/>
  <c r="U336" i="2"/>
  <c r="Y336" i="2" s="1"/>
  <c r="T323" i="2"/>
  <c r="H221" i="2"/>
  <c r="X342" i="2"/>
  <c r="X162" i="2"/>
  <c r="X370" i="2" s="1"/>
  <c r="H64" i="2"/>
  <c r="T349" i="2"/>
  <c r="T335" i="2" s="1"/>
  <c r="T327" i="2" s="1"/>
  <c r="T326" i="2" s="1"/>
  <c r="T379" i="2" s="1"/>
  <c r="W379" i="2"/>
  <c r="X371" i="2"/>
  <c r="P349" i="2"/>
  <c r="P335" i="2" s="1"/>
  <c r="P327" i="2" s="1"/>
  <c r="P326" i="2" s="1"/>
  <c r="P379" i="2" s="1"/>
  <c r="X339" i="2"/>
  <c r="D64" i="2"/>
  <c r="W64" i="2"/>
  <c r="U256" i="2"/>
  <c r="U245" i="2"/>
  <c r="V245" i="2" s="1"/>
  <c r="T64" i="2"/>
  <c r="Y82" i="2"/>
  <c r="Z82" i="2" s="1"/>
  <c r="V365" i="2"/>
  <c r="U307" i="2"/>
  <c r="Z142" i="2"/>
  <c r="X344" i="2"/>
  <c r="U364" i="2"/>
  <c r="U363" i="2" s="1"/>
  <c r="U362" i="2" s="1"/>
  <c r="P323" i="2"/>
  <c r="L116" i="2"/>
  <c r="U225" i="2"/>
  <c r="U224" i="2" s="1"/>
  <c r="Z194" i="2"/>
  <c r="H364" i="2"/>
  <c r="H363" i="2" s="1"/>
  <c r="H362" i="2" s="1"/>
  <c r="L349" i="2"/>
  <c r="L335" i="2" s="1"/>
  <c r="L327" i="2" s="1"/>
  <c r="L326" i="2" s="1"/>
  <c r="L379" i="2" s="1"/>
  <c r="V345" i="2"/>
  <c r="U16" i="2"/>
  <c r="U15" i="2" s="1"/>
  <c r="V342" i="2"/>
  <c r="U142" i="2"/>
  <c r="U120" i="2" s="1"/>
  <c r="U119" i="2" s="1"/>
  <c r="U170" i="2" s="1"/>
  <c r="Z245" i="2"/>
  <c r="Z366" i="2"/>
  <c r="Z296" i="2"/>
  <c r="Y367" i="2"/>
  <c r="Z367" i="2" s="1"/>
  <c r="X349" i="2"/>
  <c r="X127" i="2"/>
  <c r="X121" i="2" s="1"/>
  <c r="V121" i="2"/>
  <c r="Z75" i="2"/>
  <c r="V344" i="2"/>
  <c r="Y128" i="2"/>
  <c r="Z128" i="2" s="1"/>
  <c r="U76" i="2"/>
  <c r="U68" i="2" s="1"/>
  <c r="U67" i="2" s="1"/>
  <c r="U276" i="2"/>
  <c r="U275" i="2" s="1"/>
  <c r="P64" i="2"/>
  <c r="V366" i="2"/>
  <c r="Y50" i="2"/>
  <c r="Y49" i="2" s="1"/>
  <c r="H116" i="2"/>
  <c r="Y24" i="2"/>
  <c r="Z24" i="2" s="1"/>
  <c r="Z25" i="2"/>
  <c r="V346" i="2"/>
  <c r="X139" i="2"/>
  <c r="Y181" i="2"/>
  <c r="V181" i="2"/>
  <c r="V334" i="2" s="1"/>
  <c r="V328" i="2" s="1"/>
  <c r="Z360" i="2"/>
  <c r="Y358" i="2"/>
  <c r="D379" i="2"/>
  <c r="Z17" i="2"/>
  <c r="V81" i="2"/>
  <c r="Y81" i="2"/>
  <c r="Z81" i="2" s="1"/>
  <c r="X234" i="2"/>
  <c r="V233" i="2"/>
  <c r="X157" i="2"/>
  <c r="V156" i="2"/>
  <c r="V155" i="2" s="1"/>
  <c r="V154" i="2" s="1"/>
  <c r="Y156" i="2"/>
  <c r="Z157" i="2"/>
  <c r="Z234" i="2"/>
  <c r="Y233" i="2"/>
  <c r="Z233" i="2" s="1"/>
  <c r="V128" i="2"/>
  <c r="Y309" i="2"/>
  <c r="Z310" i="2"/>
  <c r="U175" i="2"/>
  <c r="X77" i="2"/>
  <c r="Z77" i="2"/>
  <c r="X236" i="2"/>
  <c r="X283" i="2"/>
  <c r="V277" i="2"/>
  <c r="Z285" i="2"/>
  <c r="Y284" i="2"/>
  <c r="Z284" i="2" s="1"/>
  <c r="Y79" i="2"/>
  <c r="Z79" i="2" s="1"/>
  <c r="V79" i="2"/>
  <c r="X79" i="2" s="1"/>
  <c r="V368" i="2"/>
  <c r="X211" i="2"/>
  <c r="X368" i="2" s="1"/>
  <c r="X285" i="2"/>
  <c r="V284" i="2"/>
  <c r="H349" i="2"/>
  <c r="H335" i="2" s="1"/>
  <c r="H327" i="2" s="1"/>
  <c r="H326" i="2" s="1"/>
  <c r="U334" i="2"/>
  <c r="V207" i="2"/>
  <c r="V206" i="2" s="1"/>
  <c r="V205" i="2" s="1"/>
  <c r="X208" i="2"/>
  <c r="X232" i="2"/>
  <c r="X226" i="2" s="1"/>
  <c r="V226" i="2"/>
  <c r="V258" i="2"/>
  <c r="V257" i="2" s="1"/>
  <c r="V256" i="2" s="1"/>
  <c r="X259" i="2"/>
  <c r="X258" i="2" s="1"/>
  <c r="X257" i="2" s="1"/>
  <c r="X256" i="2" s="1"/>
  <c r="Y105" i="2"/>
  <c r="V105" i="2"/>
  <c r="U102" i="2"/>
  <c r="U101" i="2" s="1"/>
  <c r="U100" i="2" s="1"/>
  <c r="V84" i="2"/>
  <c r="X84" i="2" s="1"/>
  <c r="X343" i="2" s="1"/>
  <c r="Y84" i="2"/>
  <c r="Z84" i="2" s="1"/>
  <c r="V337" i="2"/>
  <c r="X286" i="2"/>
  <c r="X337" i="2" s="1"/>
  <c r="Y44" i="2"/>
  <c r="Z46" i="2"/>
  <c r="U338" i="2"/>
  <c r="Y338" i="2" s="1"/>
  <c r="Z338" i="2" s="1"/>
  <c r="V339" i="2"/>
  <c r="V369" i="2"/>
  <c r="X295" i="2"/>
  <c r="X348" i="2" s="1"/>
  <c r="V348" i="2"/>
  <c r="Z283" i="2"/>
  <c r="Y277" i="2"/>
  <c r="Z208" i="2"/>
  <c r="Y207" i="2"/>
  <c r="Z69" i="2"/>
  <c r="U48" i="2"/>
  <c r="X25" i="2"/>
  <c r="X24" i="2" s="1"/>
  <c r="X16" i="2" s="1"/>
  <c r="X15" i="2" s="1"/>
  <c r="X64" i="2" s="1"/>
  <c r="V24" i="2"/>
  <c r="V16" i="2" s="1"/>
  <c r="V15" i="2" s="1"/>
  <c r="Y182" i="2"/>
  <c r="Z182" i="2" s="1"/>
  <c r="Z121" i="2"/>
  <c r="Z232" i="2"/>
  <c r="Y226" i="2"/>
  <c r="Z259" i="2"/>
  <c r="Y258" i="2"/>
  <c r="K182" i="1"/>
  <c r="I187" i="1"/>
  <c r="I188" i="1"/>
  <c r="I189" i="1"/>
  <c r="I192" i="1"/>
  <c r="H182" i="1"/>
  <c r="G182" i="1"/>
  <c r="F182" i="1"/>
  <c r="I213" i="1"/>
  <c r="I212" i="1"/>
  <c r="I211" i="1"/>
  <c r="I210" i="1"/>
  <c r="I208" i="1"/>
  <c r="E209" i="1"/>
  <c r="I209" i="1" s="1"/>
  <c r="E193" i="1"/>
  <c r="I193" i="1" s="1"/>
  <c r="E190" i="1"/>
  <c r="I190" i="1" s="1"/>
  <c r="E191" i="1"/>
  <c r="I191" i="1" s="1"/>
  <c r="E186" i="1"/>
  <c r="I186" i="1" s="1"/>
  <c r="E185" i="1"/>
  <c r="I185" i="1" s="1"/>
  <c r="E184" i="1"/>
  <c r="I184" i="1" s="1"/>
  <c r="E183" i="1"/>
  <c r="I183" i="1" s="1"/>
  <c r="E181" i="1"/>
  <c r="I181" i="1" s="1"/>
  <c r="V341" i="2" l="1"/>
  <c r="V336" i="2"/>
  <c r="V182" i="2"/>
  <c r="V64" i="2"/>
  <c r="U323" i="2"/>
  <c r="X369" i="2"/>
  <c r="U174" i="2"/>
  <c r="U173" i="2" s="1"/>
  <c r="U221" i="2" s="1"/>
  <c r="D382" i="2"/>
  <c r="L380" i="2"/>
  <c r="H380" i="2"/>
  <c r="T381" i="2"/>
  <c r="T382" i="2"/>
  <c r="W381" i="2"/>
  <c r="D381" i="2"/>
  <c r="P380" i="2"/>
  <c r="U347" i="2"/>
  <c r="Y347" i="2" s="1"/>
  <c r="Z347" i="2" s="1"/>
  <c r="W380" i="2"/>
  <c r="W382" i="2"/>
  <c r="U272" i="2"/>
  <c r="X156" i="2"/>
  <c r="X155" i="2" s="1"/>
  <c r="X154" i="2" s="1"/>
  <c r="V276" i="2"/>
  <c r="V275" i="2" s="1"/>
  <c r="V323" i="2" s="1"/>
  <c r="H381" i="2"/>
  <c r="T380" i="2"/>
  <c r="L382" i="2"/>
  <c r="P381" i="2"/>
  <c r="U349" i="2"/>
  <c r="Y349" i="2" s="1"/>
  <c r="Z349" i="2" s="1"/>
  <c r="H382" i="2"/>
  <c r="L381" i="2"/>
  <c r="U116" i="2"/>
  <c r="H379" i="2"/>
  <c r="U64" i="2"/>
  <c r="X207" i="2"/>
  <c r="X206" i="2" s="1"/>
  <c r="X205" i="2" s="1"/>
  <c r="V120" i="2"/>
  <c r="V119" i="2" s="1"/>
  <c r="V170" i="2" s="1"/>
  <c r="P382" i="2"/>
  <c r="Z50" i="2"/>
  <c r="X233" i="2"/>
  <c r="X225" i="2" s="1"/>
  <c r="X224" i="2" s="1"/>
  <c r="X272" i="2" s="1"/>
  <c r="Y120" i="2"/>
  <c r="Z120" i="2" s="1"/>
  <c r="V76" i="2"/>
  <c r="V68" i="2" s="1"/>
  <c r="V67" i="2" s="1"/>
  <c r="V225" i="2"/>
  <c r="V224" i="2" s="1"/>
  <c r="V272" i="2" s="1"/>
  <c r="Y364" i="2"/>
  <c r="Y225" i="2"/>
  <c r="Z226" i="2"/>
  <c r="Z44" i="2"/>
  <c r="Y36" i="2"/>
  <c r="Z36" i="2" s="1"/>
  <c r="X81" i="2"/>
  <c r="X340" i="2" s="1"/>
  <c r="V340" i="2"/>
  <c r="Y334" i="2"/>
  <c r="U328" i="2"/>
  <c r="Y308" i="2"/>
  <c r="Z309" i="2"/>
  <c r="Z336" i="2"/>
  <c r="Y16" i="2"/>
  <c r="V343" i="2"/>
  <c r="Y206" i="2"/>
  <c r="Z207" i="2"/>
  <c r="Z49" i="2"/>
  <c r="Y48" i="2"/>
  <c r="Z48" i="2" s="1"/>
  <c r="Z277" i="2"/>
  <c r="Y276" i="2"/>
  <c r="X277" i="2"/>
  <c r="Z358" i="2"/>
  <c r="Y350" i="2"/>
  <c r="Z350" i="2" s="1"/>
  <c r="X105" i="2"/>
  <c r="V102" i="2"/>
  <c r="V101" i="2" s="1"/>
  <c r="V100" i="2" s="1"/>
  <c r="V367" i="2"/>
  <c r="V364" i="2" s="1"/>
  <c r="V363" i="2" s="1"/>
  <c r="V362" i="2" s="1"/>
  <c r="X284" i="2"/>
  <c r="X336" i="2"/>
  <c r="Z105" i="2"/>
  <c r="Y102" i="2"/>
  <c r="X338" i="2"/>
  <c r="Y155" i="2"/>
  <c r="Z156" i="2"/>
  <c r="X181" i="2"/>
  <c r="X175" i="2" s="1"/>
  <c r="X174" i="2" s="1"/>
  <c r="X173" i="2" s="1"/>
  <c r="V175" i="2"/>
  <c r="V338" i="2"/>
  <c r="Z181" i="2"/>
  <c r="Y175" i="2"/>
  <c r="Y257" i="2"/>
  <c r="Z258" i="2"/>
  <c r="X365" i="2"/>
  <c r="Y76" i="2"/>
  <c r="X346" i="2"/>
  <c r="X128" i="2"/>
  <c r="X120" i="2" s="1"/>
  <c r="X119" i="2" s="1"/>
  <c r="I182" i="1"/>
  <c r="I51" i="1"/>
  <c r="V174" i="2" l="1"/>
  <c r="V173" i="2" s="1"/>
  <c r="V221" i="2" s="1"/>
  <c r="H384" i="2"/>
  <c r="X221" i="2"/>
  <c r="V347" i="2"/>
  <c r="X347" i="2" s="1"/>
  <c r="X335" i="2" s="1"/>
  <c r="X170" i="2"/>
  <c r="AB275" i="2"/>
  <c r="U335" i="2"/>
  <c r="U327" i="2" s="1"/>
  <c r="U326" i="2" s="1"/>
  <c r="U379" i="2" s="1"/>
  <c r="U381" i="2"/>
  <c r="X276" i="2"/>
  <c r="X275" i="2" s="1"/>
  <c r="X323" i="2" s="1"/>
  <c r="V349" i="2"/>
  <c r="Y119" i="2"/>
  <c r="Z119" i="2" s="1"/>
  <c r="U380" i="2"/>
  <c r="Y335" i="2"/>
  <c r="Z335" i="2" s="1"/>
  <c r="X334" i="2"/>
  <c r="X328" i="2" s="1"/>
  <c r="U382" i="2"/>
  <c r="V116" i="2"/>
  <c r="X76" i="2"/>
  <c r="X68" i="2" s="1"/>
  <c r="X67" i="2" s="1"/>
  <c r="Y363" i="2"/>
  <c r="Z364" i="2"/>
  <c r="Y275" i="2"/>
  <c r="Z276" i="2"/>
  <c r="Y224" i="2"/>
  <c r="Z225" i="2"/>
  <c r="Z102" i="2"/>
  <c r="Y101" i="2"/>
  <c r="Y15" i="2"/>
  <c r="Z16" i="2"/>
  <c r="Y307" i="2"/>
  <c r="Z307" i="2" s="1"/>
  <c r="Z308" i="2"/>
  <c r="Y256" i="2"/>
  <c r="Z256" i="2" s="1"/>
  <c r="Z257" i="2"/>
  <c r="Y205" i="2"/>
  <c r="Z205" i="2" s="1"/>
  <c r="Z206" i="2"/>
  <c r="Y154" i="2"/>
  <c r="Z154" i="2" s="1"/>
  <c r="Z155" i="2"/>
  <c r="Z76" i="2"/>
  <c r="Y68" i="2"/>
  <c r="Z334" i="2"/>
  <c r="Y328" i="2"/>
  <c r="X367" i="2"/>
  <c r="X364" i="2" s="1"/>
  <c r="X363" i="2" s="1"/>
  <c r="X362" i="2" s="1"/>
  <c r="X102" i="2"/>
  <c r="X101" i="2" s="1"/>
  <c r="X100" i="2" s="1"/>
  <c r="Y174" i="2"/>
  <c r="Z175" i="2"/>
  <c r="L393" i="1"/>
  <c r="J185" i="1"/>
  <c r="J184" i="1"/>
  <c r="J183" i="1"/>
  <c r="J187" i="1"/>
  <c r="J188" i="1"/>
  <c r="J189" i="1"/>
  <c r="J190" i="1"/>
  <c r="J191" i="1"/>
  <c r="J209" i="1"/>
  <c r="J210" i="1"/>
  <c r="J211" i="1"/>
  <c r="J212" i="1"/>
  <c r="J213" i="1"/>
  <c r="I330" i="1"/>
  <c r="I331" i="1"/>
  <c r="I332" i="1"/>
  <c r="I333" i="1"/>
  <c r="I329" i="1"/>
  <c r="V381" i="2" l="1"/>
  <c r="V335" i="2"/>
  <c r="V327" i="2" s="1"/>
  <c r="V326" i="2" s="1"/>
  <c r="V379" i="2" s="1"/>
  <c r="U383" i="2"/>
  <c r="V382" i="2"/>
  <c r="V380" i="2"/>
  <c r="X327" i="2"/>
  <c r="X326" i="2" s="1"/>
  <c r="X379" i="2" s="1"/>
  <c r="Y170" i="2"/>
  <c r="X116" i="2"/>
  <c r="X381" i="2" s="1"/>
  <c r="Y362" i="2"/>
  <c r="Z362" i="2" s="1"/>
  <c r="Z363" i="2"/>
  <c r="Z328" i="2"/>
  <c r="Y327" i="2"/>
  <c r="Y64" i="2"/>
  <c r="Z15" i="2"/>
  <c r="Y173" i="2"/>
  <c r="Z174" i="2"/>
  <c r="Y67" i="2"/>
  <c r="Z68" i="2"/>
  <c r="Y272" i="2"/>
  <c r="Z224" i="2"/>
  <c r="Y100" i="2"/>
  <c r="Z100" i="2" s="1"/>
  <c r="Z101" i="2"/>
  <c r="Z275" i="2"/>
  <c r="Y323" i="2"/>
  <c r="I71" i="1"/>
  <c r="I72" i="1"/>
  <c r="I73" i="1"/>
  <c r="I74" i="1"/>
  <c r="I70" i="1"/>
  <c r="V383" i="2" l="1"/>
  <c r="X382" i="2"/>
  <c r="X380" i="2"/>
  <c r="Y116" i="2"/>
  <c r="Z67" i="2"/>
  <c r="Y221" i="2"/>
  <c r="Z173" i="2"/>
  <c r="Y326" i="2"/>
  <c r="Z327" i="2"/>
  <c r="N176" i="1"/>
  <c r="N177" i="1"/>
  <c r="N178" i="1"/>
  <c r="N179" i="1"/>
  <c r="N180" i="1"/>
  <c r="Y380" i="2" l="1"/>
  <c r="Y381" i="2"/>
  <c r="Y382" i="2"/>
  <c r="Y379" i="2"/>
  <c r="Z326" i="2"/>
  <c r="H369" i="1"/>
  <c r="Y383" i="2" l="1"/>
  <c r="E366" i="1"/>
  <c r="F369" i="1"/>
  <c r="G369" i="1"/>
  <c r="E369" i="1"/>
  <c r="G370" i="1"/>
  <c r="F370" i="1"/>
  <c r="E370" i="1"/>
  <c r="H370" i="1"/>
  <c r="J159" i="1"/>
  <c r="I160" i="1"/>
  <c r="J160" i="1" s="1"/>
  <c r="I161" i="1"/>
  <c r="J161" i="1" s="1"/>
  <c r="I163" i="1"/>
  <c r="J163" i="1" s="1"/>
  <c r="I162" i="1"/>
  <c r="J162" i="1" s="1"/>
  <c r="H156" i="1"/>
  <c r="H128" i="1" l="1"/>
  <c r="D367" i="1" l="1"/>
  <c r="D368" i="1"/>
  <c r="D369" i="1"/>
  <c r="I369" i="1"/>
  <c r="H368" i="1"/>
  <c r="I368" i="1" s="1"/>
  <c r="B368" i="1"/>
  <c r="I106" i="1"/>
  <c r="M369" i="1" l="1"/>
  <c r="N369" i="1" s="1"/>
  <c r="M368" i="1"/>
  <c r="N368" i="1" s="1"/>
  <c r="J370" i="1" l="1"/>
  <c r="M159" i="1"/>
  <c r="M160" i="1"/>
  <c r="M161" i="1"/>
  <c r="M162" i="1"/>
  <c r="J158" i="1"/>
  <c r="J304" i="1" l="1"/>
  <c r="G346" i="1"/>
  <c r="H346" i="1"/>
  <c r="G348" i="1"/>
  <c r="H348" i="1"/>
  <c r="I358" i="1"/>
  <c r="I357" i="1" s="1"/>
  <c r="I356" i="1" s="1"/>
  <c r="I355" i="1" s="1"/>
  <c r="I354" i="1" s="1"/>
  <c r="I353" i="1" s="1"/>
  <c r="I352" i="1" s="1"/>
  <c r="I351" i="1" s="1"/>
  <c r="I350" i="1" s="1"/>
  <c r="I285" i="1" l="1"/>
  <c r="J285" i="1" s="1"/>
  <c r="F371" i="1" l="1"/>
  <c r="G371" i="1"/>
  <c r="H371" i="1"/>
  <c r="L210" i="1"/>
  <c r="L211" i="1"/>
  <c r="L212" i="1"/>
  <c r="B369" i="1"/>
  <c r="G347" i="1"/>
  <c r="H347" i="1"/>
  <c r="F347" i="1"/>
  <c r="M140" i="1"/>
  <c r="N140" i="1" s="1"/>
  <c r="J140" i="1" l="1"/>
  <c r="L140" i="1" s="1"/>
  <c r="I232" i="1" l="1"/>
  <c r="N196" i="1" l="1"/>
  <c r="N197" i="1"/>
  <c r="N198" i="1"/>
  <c r="N199" i="1"/>
  <c r="N200" i="1"/>
  <c r="N201" i="1"/>
  <c r="N203" i="1"/>
  <c r="N204" i="1"/>
  <c r="N216" i="1"/>
  <c r="N217" i="1"/>
  <c r="N218" i="1"/>
  <c r="N219" i="1"/>
  <c r="N220" i="1"/>
  <c r="J208" i="1"/>
  <c r="J193" i="1"/>
  <c r="J186" i="1"/>
  <c r="J182" i="1" l="1"/>
  <c r="I75" i="1"/>
  <c r="I69" i="1" s="1"/>
  <c r="I86" i="1"/>
  <c r="I83" i="1"/>
  <c r="I78" i="1"/>
  <c r="I77" i="1"/>
  <c r="I105" i="1"/>
  <c r="I104" i="1"/>
  <c r="E371" i="1"/>
  <c r="B371" i="1"/>
  <c r="I103" i="1" l="1"/>
  <c r="J103" i="1" s="1"/>
  <c r="L103" i="1" s="1"/>
  <c r="E365" i="1"/>
  <c r="I79" i="1"/>
  <c r="I81" i="1"/>
  <c r="I84" i="1"/>
  <c r="I85" i="1"/>
  <c r="I80" i="1"/>
  <c r="I82" i="1"/>
  <c r="I87" i="1"/>
  <c r="E348" i="1"/>
  <c r="I234" i="1"/>
  <c r="I235" i="1"/>
  <c r="I236" i="1"/>
  <c r="I237" i="1"/>
  <c r="I238" i="1"/>
  <c r="I239" i="1"/>
  <c r="J239" i="1" s="1"/>
  <c r="I240" i="1"/>
  <c r="I241" i="1"/>
  <c r="J241" i="1" s="1"/>
  <c r="I242" i="1"/>
  <c r="I243" i="1"/>
  <c r="I244" i="1"/>
  <c r="J235" i="1" l="1"/>
  <c r="J237" i="1"/>
  <c r="J243" i="1"/>
  <c r="J236" i="1"/>
  <c r="J238" i="1"/>
  <c r="J240" i="1"/>
  <c r="J242" i="1"/>
  <c r="J244" i="1"/>
  <c r="I247" i="1"/>
  <c r="I248" i="1"/>
  <c r="I249" i="1"/>
  <c r="I250" i="1"/>
  <c r="I251" i="1"/>
  <c r="I252" i="1"/>
  <c r="M215" i="1" l="1"/>
  <c r="N215" i="1" s="1"/>
  <c r="K258" i="1" l="1"/>
  <c r="K257" i="1" s="1"/>
  <c r="I373" i="1"/>
  <c r="M373" i="1" s="1"/>
  <c r="N373" i="1" s="1"/>
  <c r="I374" i="1"/>
  <c r="M374" i="1" s="1"/>
  <c r="N374" i="1" s="1"/>
  <c r="I375" i="1"/>
  <c r="M375" i="1" s="1"/>
  <c r="N375" i="1" s="1"/>
  <c r="I376" i="1"/>
  <c r="M376" i="1" s="1"/>
  <c r="N376" i="1" s="1"/>
  <c r="I377" i="1"/>
  <c r="M377" i="1" s="1"/>
  <c r="N377" i="1" s="1"/>
  <c r="L264" i="1"/>
  <c r="L263" i="1"/>
  <c r="L262" i="1"/>
  <c r="L261" i="1"/>
  <c r="M266" i="1"/>
  <c r="K371" i="1"/>
  <c r="K369" i="1"/>
  <c r="G378" i="1"/>
  <c r="H378" i="1"/>
  <c r="J378" i="1"/>
  <c r="K378" i="1"/>
  <c r="J133" i="1" l="1"/>
  <c r="J135" i="1"/>
  <c r="J137" i="1"/>
  <c r="I346" i="1"/>
  <c r="I144" i="1"/>
  <c r="I145" i="1"/>
  <c r="I146" i="1"/>
  <c r="I147" i="1"/>
  <c r="I148" i="1"/>
  <c r="I149" i="1"/>
  <c r="I151" i="1"/>
  <c r="I152" i="1"/>
  <c r="I153" i="1"/>
  <c r="J132" i="1"/>
  <c r="G128" i="1"/>
  <c r="J130" i="1"/>
  <c r="J129" i="1"/>
  <c r="F378" i="1"/>
  <c r="J131" i="1" l="1"/>
  <c r="N382" i="1"/>
  <c r="J136" i="1"/>
  <c r="J134" i="1"/>
  <c r="I128" i="1" l="1"/>
  <c r="I371" i="1"/>
  <c r="M371" i="1" s="1"/>
  <c r="E76" i="1"/>
  <c r="F76" i="1"/>
  <c r="G76" i="1"/>
  <c r="H76" i="1"/>
  <c r="K76" i="1"/>
  <c r="D76" i="1"/>
  <c r="M88" i="1"/>
  <c r="N88" i="1" s="1"/>
  <c r="I370" i="1"/>
  <c r="M370" i="1" s="1"/>
  <c r="I315" i="1"/>
  <c r="M315" i="1" s="1"/>
  <c r="L313" i="1"/>
  <c r="L312" i="1"/>
  <c r="L315" i="1"/>
  <c r="L378" i="1" l="1"/>
  <c r="N370" i="1"/>
  <c r="N371" i="1"/>
  <c r="J88" i="1"/>
  <c r="L88" i="1" s="1"/>
  <c r="E367" i="1" l="1"/>
  <c r="H367" i="1"/>
  <c r="H366" i="1"/>
  <c r="H365" i="1"/>
  <c r="G367" i="1"/>
  <c r="G366" i="1"/>
  <c r="G365" i="1"/>
  <c r="F367" i="1"/>
  <c r="F366" i="1"/>
  <c r="F365" i="1"/>
  <c r="H345" i="1"/>
  <c r="H344" i="1"/>
  <c r="H343" i="1"/>
  <c r="H342" i="1"/>
  <c r="H341" i="1"/>
  <c r="H340" i="1"/>
  <c r="H339" i="1"/>
  <c r="H338" i="1"/>
  <c r="H337" i="1"/>
  <c r="H336" i="1"/>
  <c r="F364" i="1" l="1"/>
  <c r="G364" i="1"/>
  <c r="H364" i="1"/>
  <c r="I367" i="1"/>
  <c r="M367" i="1" s="1"/>
  <c r="F346" i="1"/>
  <c r="E345" i="1"/>
  <c r="F345" i="1"/>
  <c r="G345" i="1"/>
  <c r="L161" i="1"/>
  <c r="L159" i="1"/>
  <c r="L160" i="1"/>
  <c r="N367" i="1" l="1"/>
  <c r="J109" i="1"/>
  <c r="E336" i="1" l="1"/>
  <c r="I311" i="1" l="1"/>
  <c r="M311" i="1" s="1"/>
  <c r="I310" i="1"/>
  <c r="J311" i="1" l="1"/>
  <c r="L311" i="1" s="1"/>
  <c r="M310" i="1"/>
  <c r="J310" i="1"/>
  <c r="M82" i="1"/>
  <c r="J82" i="1"/>
  <c r="L57" i="1"/>
  <c r="D348" i="1"/>
  <c r="D345" i="1"/>
  <c r="G150" i="1" l="1"/>
  <c r="H150" i="1"/>
  <c r="J150" i="1"/>
  <c r="K150" i="1"/>
  <c r="F150" i="1"/>
  <c r="G44" i="1"/>
  <c r="H44" i="1"/>
  <c r="J44" i="1"/>
  <c r="K44" i="1"/>
  <c r="E44" i="1"/>
  <c r="L47" i="1"/>
  <c r="N153" i="1"/>
  <c r="N47" i="1"/>
  <c r="K346" i="1" l="1"/>
  <c r="M139" i="1" l="1"/>
  <c r="N139" i="1" l="1"/>
  <c r="J139" i="1"/>
  <c r="E338" i="1"/>
  <c r="L139" i="1" l="1"/>
  <c r="L346" i="1" s="1"/>
  <c r="J346" i="1"/>
  <c r="N144" i="1"/>
  <c r="M357" i="1"/>
  <c r="N357" i="1" s="1"/>
  <c r="M356" i="1"/>
  <c r="N356" i="1" s="1"/>
  <c r="M355" i="1"/>
  <c r="N355" i="1" s="1"/>
  <c r="M354" i="1"/>
  <c r="N354" i="1" s="1"/>
  <c r="M353" i="1"/>
  <c r="N353" i="1" s="1"/>
  <c r="M352" i="1"/>
  <c r="N352" i="1" s="1"/>
  <c r="L255" i="1"/>
  <c r="L152" i="1"/>
  <c r="L150" i="1" s="1"/>
  <c r="L99" i="1"/>
  <c r="L46" i="1"/>
  <c r="L44" i="1" s="1"/>
  <c r="E343" i="1" l="1"/>
  <c r="F348" i="1"/>
  <c r="F344" i="1"/>
  <c r="E344" i="1"/>
  <c r="D344" i="1"/>
  <c r="G343" i="1"/>
  <c r="F343" i="1"/>
  <c r="D343" i="1"/>
  <c r="K370" i="1"/>
  <c r="K367" i="1"/>
  <c r="K366" i="1"/>
  <c r="K365" i="1"/>
  <c r="L360" i="1"/>
  <c r="K360" i="1"/>
  <c r="J360" i="1"/>
  <c r="M359" i="1"/>
  <c r="N359" i="1" s="1"/>
  <c r="L359" i="1"/>
  <c r="K359" i="1"/>
  <c r="J359" i="1"/>
  <c r="K348" i="1"/>
  <c r="K345" i="1"/>
  <c r="K342" i="1"/>
  <c r="K341" i="1"/>
  <c r="K340" i="1"/>
  <c r="K339" i="1"/>
  <c r="K338" i="1"/>
  <c r="K337" i="1"/>
  <c r="K336" i="1"/>
  <c r="D366" i="1"/>
  <c r="D365" i="1"/>
  <c r="H360" i="1"/>
  <c r="H358" i="1" s="1"/>
  <c r="G360" i="1"/>
  <c r="G358" i="1" s="1"/>
  <c r="F360" i="1"/>
  <c r="E360" i="1"/>
  <c r="E358" i="1" s="1"/>
  <c r="D360" i="1"/>
  <c r="D358" i="1" s="1"/>
  <c r="G342" i="1"/>
  <c r="F342" i="1"/>
  <c r="E342" i="1"/>
  <c r="D342" i="1"/>
  <c r="G341" i="1"/>
  <c r="F341" i="1"/>
  <c r="E341" i="1"/>
  <c r="D341" i="1"/>
  <c r="G340" i="1"/>
  <c r="F340" i="1"/>
  <c r="E340" i="1"/>
  <c r="D340" i="1"/>
  <c r="G339" i="1"/>
  <c r="F339" i="1"/>
  <c r="E339" i="1"/>
  <c r="D339" i="1"/>
  <c r="G338" i="1"/>
  <c r="F338" i="1"/>
  <c r="D338" i="1"/>
  <c r="G337" i="1"/>
  <c r="F337" i="1"/>
  <c r="E337" i="1"/>
  <c r="D337" i="1"/>
  <c r="G336" i="1"/>
  <c r="F336" i="1"/>
  <c r="D336" i="1"/>
  <c r="D334" i="1"/>
  <c r="D328" i="1" s="1"/>
  <c r="K334" i="1"/>
  <c r="K328" i="1" s="1"/>
  <c r="H334" i="1"/>
  <c r="H328" i="1" s="1"/>
  <c r="G334" i="1"/>
  <c r="G328" i="1" s="1"/>
  <c r="F334" i="1"/>
  <c r="F328" i="1" s="1"/>
  <c r="E334" i="1"/>
  <c r="E328" i="1" s="1"/>
  <c r="L372" i="1"/>
  <c r="K372" i="1"/>
  <c r="H372" i="1"/>
  <c r="G372" i="1"/>
  <c r="F372" i="1"/>
  <c r="E372" i="1"/>
  <c r="D372" i="1"/>
  <c r="M351" i="1"/>
  <c r="L351" i="1"/>
  <c r="K351" i="1"/>
  <c r="J351" i="1"/>
  <c r="H351" i="1"/>
  <c r="G351" i="1"/>
  <c r="F351" i="1"/>
  <c r="E351" i="1"/>
  <c r="D351" i="1"/>
  <c r="N333" i="1"/>
  <c r="N332" i="1"/>
  <c r="N331" i="1"/>
  <c r="N330" i="1"/>
  <c r="N329" i="1"/>
  <c r="N322" i="1"/>
  <c r="I322" i="1"/>
  <c r="N321" i="1"/>
  <c r="I321" i="1"/>
  <c r="N320" i="1"/>
  <c r="I320" i="1"/>
  <c r="N319" i="1"/>
  <c r="I319" i="1"/>
  <c r="N318" i="1"/>
  <c r="I318" i="1"/>
  <c r="N317" i="1"/>
  <c r="L316" i="1"/>
  <c r="K316" i="1"/>
  <c r="J316" i="1"/>
  <c r="H316" i="1"/>
  <c r="G316" i="1"/>
  <c r="F316" i="1"/>
  <c r="E316" i="1"/>
  <c r="D316" i="1"/>
  <c r="N315" i="1"/>
  <c r="I314" i="1"/>
  <c r="I313" i="1"/>
  <c r="M313" i="1" s="1"/>
  <c r="I312" i="1"/>
  <c r="N311" i="1"/>
  <c r="N310" i="1"/>
  <c r="L310" i="1"/>
  <c r="K309" i="1"/>
  <c r="K308" i="1" s="1"/>
  <c r="H309" i="1"/>
  <c r="H308" i="1" s="1"/>
  <c r="G309" i="1"/>
  <c r="G308" i="1" s="1"/>
  <c r="F309" i="1"/>
  <c r="F308" i="1" s="1"/>
  <c r="E309" i="1"/>
  <c r="E308" i="1" s="1"/>
  <c r="D309" i="1"/>
  <c r="D308" i="1" s="1"/>
  <c r="N306" i="1"/>
  <c r="I306" i="1"/>
  <c r="I304" i="1" s="1"/>
  <c r="N305" i="1"/>
  <c r="M304" i="1"/>
  <c r="L304" i="1"/>
  <c r="K304" i="1"/>
  <c r="H304" i="1"/>
  <c r="G304" i="1"/>
  <c r="F304" i="1"/>
  <c r="E304" i="1"/>
  <c r="D304" i="1"/>
  <c r="N303" i="1"/>
  <c r="I303" i="1"/>
  <c r="N302" i="1"/>
  <c r="I302" i="1"/>
  <c r="N301" i="1"/>
  <c r="I301" i="1"/>
  <c r="N300" i="1"/>
  <c r="I300" i="1"/>
  <c r="N299" i="1"/>
  <c r="I299" i="1"/>
  <c r="N298" i="1"/>
  <c r="I298" i="1"/>
  <c r="M297" i="1"/>
  <c r="L297" i="1"/>
  <c r="K297" i="1"/>
  <c r="J297" i="1"/>
  <c r="J296" i="1" s="1"/>
  <c r="H297" i="1"/>
  <c r="G297" i="1"/>
  <c r="F297" i="1"/>
  <c r="E297" i="1"/>
  <c r="D297" i="1"/>
  <c r="I295" i="1"/>
  <c r="I294" i="1"/>
  <c r="I293" i="1"/>
  <c r="I292" i="1"/>
  <c r="J292" i="1" s="1"/>
  <c r="I291" i="1"/>
  <c r="I290" i="1"/>
  <c r="I289" i="1"/>
  <c r="I288" i="1"/>
  <c r="I287" i="1"/>
  <c r="I286" i="1"/>
  <c r="J286" i="1" s="1"/>
  <c r="K284" i="1"/>
  <c r="H284" i="1"/>
  <c r="G284" i="1"/>
  <c r="F284" i="1"/>
  <c r="E284" i="1"/>
  <c r="D284" i="1"/>
  <c r="I283" i="1"/>
  <c r="J283" i="1" s="1"/>
  <c r="N282" i="1"/>
  <c r="I282" i="1"/>
  <c r="N281" i="1"/>
  <c r="I281" i="1"/>
  <c r="N280" i="1"/>
  <c r="I280" i="1"/>
  <c r="N279" i="1"/>
  <c r="I279" i="1"/>
  <c r="N278" i="1"/>
  <c r="I278" i="1"/>
  <c r="K277" i="1"/>
  <c r="H277" i="1"/>
  <c r="G277" i="1"/>
  <c r="F277" i="1"/>
  <c r="E277" i="1"/>
  <c r="D277" i="1"/>
  <c r="N271" i="1"/>
  <c r="I271" i="1"/>
  <c r="N270" i="1"/>
  <c r="I270" i="1"/>
  <c r="N269" i="1"/>
  <c r="I269" i="1"/>
  <c r="N268" i="1"/>
  <c r="I268" i="1"/>
  <c r="N267" i="1"/>
  <c r="I267" i="1"/>
  <c r="N266" i="1"/>
  <c r="K265" i="1"/>
  <c r="K256" i="1" s="1"/>
  <c r="J265" i="1"/>
  <c r="H265" i="1"/>
  <c r="G265" i="1"/>
  <c r="F265" i="1"/>
  <c r="E265" i="1"/>
  <c r="D265" i="1"/>
  <c r="I264" i="1"/>
  <c r="M264" i="1" s="1"/>
  <c r="N264" i="1" s="1"/>
  <c r="I263" i="1"/>
  <c r="M263" i="1" s="1"/>
  <c r="N263" i="1" s="1"/>
  <c r="I262" i="1"/>
  <c r="M262" i="1" s="1"/>
  <c r="N262" i="1" s="1"/>
  <c r="I261" i="1"/>
  <c r="M261" i="1" s="1"/>
  <c r="N261" i="1" s="1"/>
  <c r="I260" i="1"/>
  <c r="J260" i="1" s="1"/>
  <c r="I259" i="1"/>
  <c r="H258" i="1"/>
  <c r="H257" i="1" s="1"/>
  <c r="G258" i="1"/>
  <c r="G257" i="1" s="1"/>
  <c r="F258" i="1"/>
  <c r="F257" i="1" s="1"/>
  <c r="E258" i="1"/>
  <c r="E257" i="1" s="1"/>
  <c r="D258" i="1"/>
  <c r="D257" i="1" s="1"/>
  <c r="N255" i="1"/>
  <c r="I255" i="1"/>
  <c r="N254" i="1"/>
  <c r="M253" i="1"/>
  <c r="L253" i="1"/>
  <c r="K253" i="1"/>
  <c r="J253" i="1"/>
  <c r="H253" i="1"/>
  <c r="G253" i="1"/>
  <c r="F253" i="1"/>
  <c r="E253" i="1"/>
  <c r="D253" i="1"/>
  <c r="N252" i="1"/>
  <c r="N251" i="1"/>
  <c r="N250" i="1"/>
  <c r="N249" i="1"/>
  <c r="N248" i="1"/>
  <c r="N247" i="1"/>
  <c r="M246" i="1"/>
  <c r="L246" i="1"/>
  <c r="K246" i="1"/>
  <c r="J246" i="1"/>
  <c r="H246" i="1"/>
  <c r="G246" i="1"/>
  <c r="F246" i="1"/>
  <c r="E246" i="1"/>
  <c r="D246" i="1"/>
  <c r="M243" i="1"/>
  <c r="M242" i="1"/>
  <c r="M241" i="1"/>
  <c r="M240" i="1"/>
  <c r="M239" i="1"/>
  <c r="M238" i="1"/>
  <c r="M237" i="1"/>
  <c r="K233" i="1"/>
  <c r="H233" i="1"/>
  <c r="G233" i="1"/>
  <c r="F233" i="1"/>
  <c r="E233" i="1"/>
  <c r="D233" i="1"/>
  <c r="N231" i="1"/>
  <c r="I231" i="1"/>
  <c r="N230" i="1"/>
  <c r="I230" i="1"/>
  <c r="N229" i="1"/>
  <c r="I229" i="1"/>
  <c r="N228" i="1"/>
  <c r="I228" i="1"/>
  <c r="N227" i="1"/>
  <c r="I227" i="1"/>
  <c r="K226" i="1"/>
  <c r="H226" i="1"/>
  <c r="G226" i="1"/>
  <c r="F226" i="1"/>
  <c r="E226" i="1"/>
  <c r="D226" i="1"/>
  <c r="I220" i="1"/>
  <c r="I219" i="1"/>
  <c r="I218" i="1"/>
  <c r="I217" i="1"/>
  <c r="I216" i="1"/>
  <c r="L214" i="1"/>
  <c r="L213" i="1" s="1"/>
  <c r="K214" i="1"/>
  <c r="J214" i="1"/>
  <c r="D214" i="1"/>
  <c r="I214" i="1" s="1"/>
  <c r="M213" i="1"/>
  <c r="N213" i="1" s="1"/>
  <c r="M212" i="1"/>
  <c r="N212" i="1" s="1"/>
  <c r="M211" i="1"/>
  <c r="N211" i="1" s="1"/>
  <c r="M210" i="1"/>
  <c r="N210" i="1" s="1"/>
  <c r="M208" i="1"/>
  <c r="N208" i="1" s="1"/>
  <c r="K207" i="1"/>
  <c r="K206" i="1" s="1"/>
  <c r="H207" i="1"/>
  <c r="H206" i="1" s="1"/>
  <c r="H205" i="1" s="1"/>
  <c r="G207" i="1"/>
  <c r="G206" i="1" s="1"/>
  <c r="F207" i="1"/>
  <c r="F206" i="1" s="1"/>
  <c r="F205" i="1" s="1"/>
  <c r="E207" i="1"/>
  <c r="E206" i="1" s="1"/>
  <c r="D207" i="1"/>
  <c r="D206" i="1" s="1"/>
  <c r="I204" i="1"/>
  <c r="I202" i="1" s="1"/>
  <c r="M202" i="1"/>
  <c r="L202" i="1"/>
  <c r="K202" i="1"/>
  <c r="J202" i="1"/>
  <c r="H202" i="1"/>
  <c r="G202" i="1"/>
  <c r="F202" i="1"/>
  <c r="E202" i="1"/>
  <c r="D202" i="1"/>
  <c r="I201" i="1"/>
  <c r="I200" i="1"/>
  <c r="I199" i="1"/>
  <c r="I198" i="1"/>
  <c r="I197" i="1"/>
  <c r="I196" i="1"/>
  <c r="M195" i="1"/>
  <c r="L195" i="1"/>
  <c r="K195" i="1"/>
  <c r="J195" i="1"/>
  <c r="H195" i="1"/>
  <c r="G195" i="1"/>
  <c r="F195" i="1"/>
  <c r="E195" i="1"/>
  <c r="D195" i="1"/>
  <c r="M193" i="1"/>
  <c r="N193" i="1" s="1"/>
  <c r="E182" i="1"/>
  <c r="D182" i="1"/>
  <c r="I180" i="1"/>
  <c r="I179" i="1"/>
  <c r="I178" i="1"/>
  <c r="I177" i="1"/>
  <c r="I176" i="1"/>
  <c r="K175" i="1"/>
  <c r="H175" i="1"/>
  <c r="G175" i="1"/>
  <c r="F175" i="1"/>
  <c r="E175" i="1"/>
  <c r="D175" i="1"/>
  <c r="N169" i="1"/>
  <c r="I169" i="1"/>
  <c r="N168" i="1"/>
  <c r="I168" i="1"/>
  <c r="N167" i="1"/>
  <c r="I167" i="1"/>
  <c r="N166" i="1"/>
  <c r="I166" i="1"/>
  <c r="N165" i="1"/>
  <c r="I165" i="1"/>
  <c r="N164" i="1"/>
  <c r="L163" i="1"/>
  <c r="K163" i="1"/>
  <c r="D163" i="1"/>
  <c r="M163" i="1" s="1"/>
  <c r="N160" i="1"/>
  <c r="N159" i="1"/>
  <c r="J157" i="1"/>
  <c r="K156" i="1"/>
  <c r="K155" i="1" s="1"/>
  <c r="H155" i="1"/>
  <c r="G156" i="1"/>
  <c r="G155" i="1" s="1"/>
  <c r="F156" i="1"/>
  <c r="F155" i="1" s="1"/>
  <c r="E156" i="1"/>
  <c r="E155" i="1" s="1"/>
  <c r="D156" i="1"/>
  <c r="N151" i="1"/>
  <c r="E150" i="1"/>
  <c r="D150" i="1"/>
  <c r="N149" i="1"/>
  <c r="N148" i="1"/>
  <c r="N147" i="1"/>
  <c r="N146" i="1"/>
  <c r="N145" i="1"/>
  <c r="M143" i="1"/>
  <c r="L143" i="1"/>
  <c r="K143" i="1"/>
  <c r="K142" i="1" s="1"/>
  <c r="J143" i="1"/>
  <c r="H143" i="1"/>
  <c r="H142" i="1" s="1"/>
  <c r="G143" i="1"/>
  <c r="G142" i="1" s="1"/>
  <c r="F143" i="1"/>
  <c r="F142" i="1" s="1"/>
  <c r="E143" i="1"/>
  <c r="D143" i="1"/>
  <c r="M136" i="1"/>
  <c r="M135" i="1"/>
  <c r="M134" i="1"/>
  <c r="M133" i="1"/>
  <c r="M132" i="1"/>
  <c r="M130" i="1"/>
  <c r="M129" i="1"/>
  <c r="K128" i="1"/>
  <c r="F128" i="1"/>
  <c r="E128" i="1"/>
  <c r="D128" i="1"/>
  <c r="I127" i="1"/>
  <c r="N126" i="1"/>
  <c r="I126" i="1"/>
  <c r="N125" i="1"/>
  <c r="I125" i="1"/>
  <c r="N124" i="1"/>
  <c r="I124" i="1"/>
  <c r="N123" i="1"/>
  <c r="I123" i="1"/>
  <c r="N122" i="1"/>
  <c r="I122" i="1"/>
  <c r="K121" i="1"/>
  <c r="H121" i="1"/>
  <c r="G121" i="1"/>
  <c r="F121" i="1"/>
  <c r="E121" i="1"/>
  <c r="D121" i="1"/>
  <c r="N115" i="1"/>
  <c r="I115" i="1"/>
  <c r="N114" i="1"/>
  <c r="I114" i="1"/>
  <c r="N113" i="1"/>
  <c r="I113" i="1"/>
  <c r="N112" i="1"/>
  <c r="I112" i="1"/>
  <c r="N111" i="1"/>
  <c r="I111" i="1"/>
  <c r="N110" i="1"/>
  <c r="M109" i="1"/>
  <c r="K109" i="1"/>
  <c r="L109" i="1" s="1"/>
  <c r="H109" i="1"/>
  <c r="G109" i="1"/>
  <c r="F109" i="1"/>
  <c r="E109" i="1"/>
  <c r="D109" i="1"/>
  <c r="I108" i="1"/>
  <c r="J108" i="1" s="1"/>
  <c r="I107" i="1"/>
  <c r="K102" i="1"/>
  <c r="K101" i="1" s="1"/>
  <c r="H102" i="1"/>
  <c r="H101" i="1" s="1"/>
  <c r="G102" i="1"/>
  <c r="G101" i="1" s="1"/>
  <c r="F102" i="1"/>
  <c r="F101" i="1" s="1"/>
  <c r="E102" i="1"/>
  <c r="E101" i="1" s="1"/>
  <c r="D102" i="1"/>
  <c r="D101" i="1" s="1"/>
  <c r="N99" i="1"/>
  <c r="I99" i="1"/>
  <c r="I97" i="1" s="1"/>
  <c r="N98" i="1"/>
  <c r="M97" i="1"/>
  <c r="L97" i="1"/>
  <c r="K97" i="1"/>
  <c r="J97" i="1"/>
  <c r="H97" i="1"/>
  <c r="G97" i="1"/>
  <c r="F97" i="1"/>
  <c r="E97" i="1"/>
  <c r="D97" i="1"/>
  <c r="N96" i="1"/>
  <c r="I96" i="1"/>
  <c r="N95" i="1"/>
  <c r="I95" i="1"/>
  <c r="N94" i="1"/>
  <c r="I94" i="1"/>
  <c r="N93" i="1"/>
  <c r="I93" i="1"/>
  <c r="N92" i="1"/>
  <c r="I92" i="1"/>
  <c r="N91" i="1"/>
  <c r="I91" i="1"/>
  <c r="M90" i="1"/>
  <c r="L90" i="1"/>
  <c r="K90" i="1"/>
  <c r="J90" i="1"/>
  <c r="H90" i="1"/>
  <c r="G90" i="1"/>
  <c r="F90" i="1"/>
  <c r="E90" i="1"/>
  <c r="D90" i="1"/>
  <c r="J87" i="1"/>
  <c r="N74" i="1"/>
  <c r="N73" i="1"/>
  <c r="N72" i="1"/>
  <c r="N71" i="1"/>
  <c r="N70" i="1"/>
  <c r="K69" i="1"/>
  <c r="H69" i="1"/>
  <c r="G69" i="1"/>
  <c r="F69" i="1"/>
  <c r="E69" i="1"/>
  <c r="D69" i="1"/>
  <c r="N38" i="1"/>
  <c r="N39" i="1"/>
  <c r="N40" i="1"/>
  <c r="N41" i="1"/>
  <c r="N42" i="1"/>
  <c r="N43" i="1"/>
  <c r="N45" i="1"/>
  <c r="N54" i="1"/>
  <c r="N55" i="1"/>
  <c r="N56" i="1"/>
  <c r="N58" i="1"/>
  <c r="N59" i="1"/>
  <c r="N60" i="1"/>
  <c r="N61" i="1"/>
  <c r="N62" i="1"/>
  <c r="N63" i="1"/>
  <c r="E57" i="1"/>
  <c r="F57" i="1"/>
  <c r="G57" i="1"/>
  <c r="H57" i="1"/>
  <c r="J57" i="1"/>
  <c r="K57" i="1"/>
  <c r="M57" i="1"/>
  <c r="D57" i="1"/>
  <c r="I63" i="1"/>
  <c r="I62" i="1"/>
  <c r="I61" i="1"/>
  <c r="I60" i="1"/>
  <c r="I59" i="1"/>
  <c r="I56" i="1"/>
  <c r="I55" i="1"/>
  <c r="I54" i="1"/>
  <c r="I43" i="1"/>
  <c r="I42" i="1"/>
  <c r="I41" i="1"/>
  <c r="I40" i="1"/>
  <c r="I39" i="1"/>
  <c r="I38" i="1"/>
  <c r="I30" i="1"/>
  <c r="I29" i="1"/>
  <c r="I28" i="1"/>
  <c r="I27" i="1"/>
  <c r="I26" i="1"/>
  <c r="I25" i="1"/>
  <c r="M25" i="1" s="1"/>
  <c r="I23" i="1"/>
  <c r="M23" i="1" s="1"/>
  <c r="N23" i="1" s="1"/>
  <c r="I22" i="1"/>
  <c r="M22" i="1" s="1"/>
  <c r="N22" i="1" s="1"/>
  <c r="I21" i="1"/>
  <c r="M21" i="1" s="1"/>
  <c r="N21" i="1" s="1"/>
  <c r="I20" i="1"/>
  <c r="M20" i="1" s="1"/>
  <c r="N20" i="1" s="1"/>
  <c r="I19" i="1"/>
  <c r="M19" i="1" s="1"/>
  <c r="N19" i="1" s="1"/>
  <c r="I18" i="1"/>
  <c r="M18" i="1" s="1"/>
  <c r="E50" i="1"/>
  <c r="G50" i="1"/>
  <c r="G49" i="1" s="1"/>
  <c r="H50" i="1"/>
  <c r="H49" i="1" s="1"/>
  <c r="K50" i="1"/>
  <c r="K49" i="1" s="1"/>
  <c r="K48" i="1" s="1"/>
  <c r="K24" i="1"/>
  <c r="J17" i="1"/>
  <c r="K17" i="1"/>
  <c r="L17" i="1"/>
  <c r="E37" i="1"/>
  <c r="E36" i="1" s="1"/>
  <c r="F37" i="1"/>
  <c r="G37" i="1"/>
  <c r="G36" i="1" s="1"/>
  <c r="H37" i="1"/>
  <c r="H36" i="1" s="1"/>
  <c r="J37" i="1"/>
  <c r="J36" i="1" s="1"/>
  <c r="K37" i="1"/>
  <c r="K36" i="1" s="1"/>
  <c r="L37" i="1"/>
  <c r="M37" i="1"/>
  <c r="F24" i="1"/>
  <c r="G24" i="1"/>
  <c r="H24" i="1"/>
  <c r="E17" i="1"/>
  <c r="F17" i="1"/>
  <c r="G17" i="1"/>
  <c r="H17" i="1"/>
  <c r="D50" i="1"/>
  <c r="D49" i="1" s="1"/>
  <c r="D44" i="1"/>
  <c r="I33" i="1"/>
  <c r="I31" i="1"/>
  <c r="K276" i="1" l="1"/>
  <c r="K275" i="1" s="1"/>
  <c r="M288" i="1"/>
  <c r="J288" i="1"/>
  <c r="M289" i="1"/>
  <c r="J289" i="1"/>
  <c r="L289" i="1" s="1"/>
  <c r="N289" i="1" s="1"/>
  <c r="M290" i="1"/>
  <c r="J290" i="1"/>
  <c r="M291" i="1"/>
  <c r="J291" i="1"/>
  <c r="N297" i="1"/>
  <c r="I339" i="1"/>
  <c r="M339" i="1" s="1"/>
  <c r="M312" i="1"/>
  <c r="N312" i="1" s="1"/>
  <c r="J314" i="1"/>
  <c r="L314" i="1" s="1"/>
  <c r="M314" i="1"/>
  <c r="N314" i="1" s="1"/>
  <c r="L265" i="1"/>
  <c r="L371" i="1" s="1"/>
  <c r="I341" i="1"/>
  <c r="M341" i="1" s="1"/>
  <c r="N202" i="1"/>
  <c r="D100" i="1"/>
  <c r="I109" i="1"/>
  <c r="N195" i="1"/>
  <c r="H256" i="1"/>
  <c r="H100" i="1"/>
  <c r="J372" i="1"/>
  <c r="I336" i="1"/>
  <c r="I344" i="1"/>
  <c r="J371" i="1"/>
  <c r="L108" i="1"/>
  <c r="I342" i="1"/>
  <c r="M342" i="1" s="1"/>
  <c r="N109" i="1"/>
  <c r="E142" i="1"/>
  <c r="E120" i="1" s="1"/>
  <c r="E119" i="1" s="1"/>
  <c r="J358" i="1"/>
  <c r="J350" i="1" s="1"/>
  <c r="K358" i="1"/>
  <c r="K350" i="1" s="1"/>
  <c r="L358" i="1"/>
  <c r="L350" i="1" s="1"/>
  <c r="I337" i="1"/>
  <c r="M337" i="1" s="1"/>
  <c r="M259" i="1"/>
  <c r="N259" i="1" s="1"/>
  <c r="J259" i="1"/>
  <c r="I338" i="1"/>
  <c r="M338" i="1" s="1"/>
  <c r="M127" i="1"/>
  <c r="I334" i="1"/>
  <c r="I328" i="1" s="1"/>
  <c r="M29" i="1"/>
  <c r="N29" i="1" s="1"/>
  <c r="I340" i="1"/>
  <c r="M340" i="1" s="1"/>
  <c r="F89" i="1"/>
  <c r="I150" i="1"/>
  <c r="K154" i="1"/>
  <c r="E194" i="1"/>
  <c r="J194" i="1"/>
  <c r="D205" i="1"/>
  <c r="I253" i="1"/>
  <c r="D335" i="1"/>
  <c r="D142" i="1"/>
  <c r="I143" i="1"/>
  <c r="J234" i="1"/>
  <c r="L234" i="1" s="1"/>
  <c r="I233" i="1"/>
  <c r="E245" i="1"/>
  <c r="I246" i="1"/>
  <c r="M17" i="1"/>
  <c r="E89" i="1"/>
  <c r="K205" i="1"/>
  <c r="K296" i="1"/>
  <c r="M296" i="1"/>
  <c r="G296" i="1"/>
  <c r="N351" i="1"/>
  <c r="M283" i="1"/>
  <c r="N283" i="1" s="1"/>
  <c r="M209" i="1"/>
  <c r="N209" i="1" s="1"/>
  <c r="L209" i="1"/>
  <c r="I372" i="1"/>
  <c r="M372" i="1" s="1"/>
  <c r="N372" i="1" s="1"/>
  <c r="J105" i="1"/>
  <c r="M105" i="1"/>
  <c r="N105" i="1" s="1"/>
  <c r="M191" i="1"/>
  <c r="N191" i="1" s="1"/>
  <c r="I378" i="1"/>
  <c r="M378" i="1" s="1"/>
  <c r="N378" i="1" s="1"/>
  <c r="M260" i="1"/>
  <c r="J106" i="1"/>
  <c r="J368" i="1" s="1"/>
  <c r="M106" i="1"/>
  <c r="N106" i="1" s="1"/>
  <c r="I76" i="1"/>
  <c r="M108" i="1"/>
  <c r="N108" i="1" s="1"/>
  <c r="D361" i="1"/>
  <c r="N361" i="1" s="1"/>
  <c r="M104" i="1"/>
  <c r="N104" i="1" s="1"/>
  <c r="J104" i="1"/>
  <c r="M181" i="1"/>
  <c r="N181" i="1" s="1"/>
  <c r="J181" i="1"/>
  <c r="M78" i="1"/>
  <c r="N78" i="1" s="1"/>
  <c r="J78" i="1"/>
  <c r="L78" i="1" s="1"/>
  <c r="M80" i="1"/>
  <c r="N80" i="1" s="1"/>
  <c r="J80" i="1"/>
  <c r="L80" i="1" s="1"/>
  <c r="M83" i="1"/>
  <c r="N83" i="1" s="1"/>
  <c r="J83" i="1"/>
  <c r="L83" i="1" s="1"/>
  <c r="M85" i="1"/>
  <c r="N85" i="1" s="1"/>
  <c r="J85" i="1"/>
  <c r="M77" i="1"/>
  <c r="J77" i="1"/>
  <c r="M79" i="1"/>
  <c r="N79" i="1" s="1"/>
  <c r="J79" i="1"/>
  <c r="L79" i="1" s="1"/>
  <c r="M81" i="1"/>
  <c r="N81" i="1" s="1"/>
  <c r="J81" i="1"/>
  <c r="L81" i="1" s="1"/>
  <c r="M84" i="1"/>
  <c r="N84" i="1" s="1"/>
  <c r="J84" i="1"/>
  <c r="M86" i="1"/>
  <c r="N86" i="1" s="1"/>
  <c r="J86" i="1"/>
  <c r="L86" i="1" s="1"/>
  <c r="J107" i="1"/>
  <c r="M107" i="1"/>
  <c r="N107" i="1" s="1"/>
  <c r="M103" i="1"/>
  <c r="M87" i="1"/>
  <c r="N87" i="1" s="1"/>
  <c r="L87" i="1"/>
  <c r="M292" i="1"/>
  <c r="M287" i="1"/>
  <c r="L287" i="1"/>
  <c r="M286" i="1"/>
  <c r="M285" i="1"/>
  <c r="N161" i="1"/>
  <c r="L158" i="1"/>
  <c r="M158" i="1"/>
  <c r="N158" i="1" s="1"/>
  <c r="L27" i="1"/>
  <c r="M27" i="1"/>
  <c r="N27" i="1" s="1"/>
  <c r="L183" i="1"/>
  <c r="M183" i="1"/>
  <c r="N183" i="1" s="1"/>
  <c r="M187" i="1"/>
  <c r="N187" i="1" s="1"/>
  <c r="M131" i="1"/>
  <c r="N131" i="1" s="1"/>
  <c r="M188" i="1"/>
  <c r="N188" i="1" s="1"/>
  <c r="M192" i="1"/>
  <c r="N192" i="1" s="1"/>
  <c r="M185" i="1"/>
  <c r="N185" i="1" s="1"/>
  <c r="M189" i="1"/>
  <c r="N189" i="1" s="1"/>
  <c r="L236" i="1"/>
  <c r="M236" i="1"/>
  <c r="L244" i="1"/>
  <c r="M244" i="1"/>
  <c r="J295" i="1"/>
  <c r="L295" i="1" s="1"/>
  <c r="M295" i="1"/>
  <c r="M234" i="1"/>
  <c r="L293" i="1"/>
  <c r="M293" i="1"/>
  <c r="N293" i="1" s="1"/>
  <c r="J31" i="1"/>
  <c r="L31" i="1" s="1"/>
  <c r="M31" i="1"/>
  <c r="N31" i="1" s="1"/>
  <c r="J28" i="1"/>
  <c r="L28" i="1" s="1"/>
  <c r="M28" i="1"/>
  <c r="N28" i="1" s="1"/>
  <c r="M157" i="1"/>
  <c r="N157" i="1" s="1"/>
  <c r="M184" i="1"/>
  <c r="N184" i="1" s="1"/>
  <c r="I207" i="1"/>
  <c r="I206" i="1" s="1"/>
  <c r="I205" i="1" s="1"/>
  <c r="J232" i="1"/>
  <c r="L232" i="1" s="1"/>
  <c r="M232" i="1"/>
  <c r="M235" i="1"/>
  <c r="N235" i="1" s="1"/>
  <c r="J294" i="1"/>
  <c r="L294" i="1" s="1"/>
  <c r="M294" i="1"/>
  <c r="M33" i="1"/>
  <c r="N33" i="1" s="1"/>
  <c r="J26" i="1"/>
  <c r="L26" i="1" s="1"/>
  <c r="M26" i="1"/>
  <c r="N26" i="1" s="1"/>
  <c r="J30" i="1"/>
  <c r="L30" i="1" s="1"/>
  <c r="M30" i="1"/>
  <c r="N30" i="1" s="1"/>
  <c r="N18" i="1"/>
  <c r="I90" i="1"/>
  <c r="I89" i="1" s="1"/>
  <c r="F100" i="1"/>
  <c r="M186" i="1"/>
  <c r="N186" i="1" s="1"/>
  <c r="M190" i="1"/>
  <c r="N190" i="1" s="1"/>
  <c r="L238" i="1"/>
  <c r="N238" i="1" s="1"/>
  <c r="L242" i="1"/>
  <c r="N242" i="1" s="1"/>
  <c r="H48" i="1"/>
  <c r="H120" i="1"/>
  <c r="H119" i="1" s="1"/>
  <c r="E174" i="1"/>
  <c r="E173" i="1" s="1"/>
  <c r="I175" i="1"/>
  <c r="F194" i="1"/>
  <c r="L239" i="1"/>
  <c r="N239" i="1" s="1"/>
  <c r="L243" i="1"/>
  <c r="N243" i="1" s="1"/>
  <c r="F245" i="1"/>
  <c r="E256" i="1"/>
  <c r="I258" i="1"/>
  <c r="I257" i="1" s="1"/>
  <c r="E307" i="1"/>
  <c r="L240" i="1"/>
  <c r="N240" i="1" s="1"/>
  <c r="F363" i="1"/>
  <c r="F362" i="1" s="1"/>
  <c r="M89" i="1"/>
  <c r="F120" i="1"/>
  <c r="F119" i="1" s="1"/>
  <c r="M152" i="1"/>
  <c r="M150" i="1" s="1"/>
  <c r="M142" i="1" s="1"/>
  <c r="G154" i="1"/>
  <c r="H194" i="1"/>
  <c r="M194" i="1"/>
  <c r="E205" i="1"/>
  <c r="L237" i="1"/>
  <c r="N237" i="1" s="1"/>
  <c r="L241" i="1"/>
  <c r="N241" i="1" s="1"/>
  <c r="H245" i="1"/>
  <c r="M245" i="1"/>
  <c r="E296" i="1"/>
  <c r="G307" i="1"/>
  <c r="D120" i="1"/>
  <c r="E49" i="1"/>
  <c r="E48" i="1" s="1"/>
  <c r="L285" i="1"/>
  <c r="L291" i="1"/>
  <c r="N291" i="1" s="1"/>
  <c r="L288" i="1"/>
  <c r="L290" i="1"/>
  <c r="L193" i="1"/>
  <c r="M141" i="1"/>
  <c r="N141" i="1" s="1"/>
  <c r="J141" i="1"/>
  <c r="L141" i="1" s="1"/>
  <c r="H225" i="1"/>
  <c r="H224" i="1" s="1"/>
  <c r="H68" i="1"/>
  <c r="H67" i="1" s="1"/>
  <c r="I121" i="1"/>
  <c r="H174" i="1"/>
  <c r="H173" i="1" s="1"/>
  <c r="H221" i="1" s="1"/>
  <c r="G225" i="1"/>
  <c r="G224" i="1" s="1"/>
  <c r="G276" i="1"/>
  <c r="G275" i="1" s="1"/>
  <c r="G68" i="1"/>
  <c r="G67" i="1" s="1"/>
  <c r="G16" i="1"/>
  <c r="G15" i="1" s="1"/>
  <c r="F276" i="1"/>
  <c r="F275" i="1" s="1"/>
  <c r="F174" i="1"/>
  <c r="F173" i="1" s="1"/>
  <c r="F221" i="1" s="1"/>
  <c r="I365" i="1"/>
  <c r="L130" i="1"/>
  <c r="N130" i="1"/>
  <c r="F16" i="1"/>
  <c r="F15" i="1" s="1"/>
  <c r="E24" i="1"/>
  <c r="I24" i="1" s="1"/>
  <c r="L132" i="1"/>
  <c r="N132" i="1"/>
  <c r="L136" i="1"/>
  <c r="N136" i="1"/>
  <c r="J29" i="1"/>
  <c r="L29" i="1" s="1"/>
  <c r="J25" i="1"/>
  <c r="L25" i="1" s="1"/>
  <c r="L134" i="1"/>
  <c r="N134" i="1"/>
  <c r="N97" i="1"/>
  <c r="L133" i="1"/>
  <c r="N133" i="1"/>
  <c r="N135" i="1"/>
  <c r="L135" i="1"/>
  <c r="L36" i="1"/>
  <c r="H89" i="1"/>
  <c r="L89" i="1"/>
  <c r="I102" i="1"/>
  <c r="I101" i="1" s="1"/>
  <c r="J127" i="1"/>
  <c r="E154" i="1"/>
  <c r="G194" i="1"/>
  <c r="L194" i="1"/>
  <c r="I195" i="1"/>
  <c r="I194" i="1" s="1"/>
  <c r="M214" i="1"/>
  <c r="N214" i="1" s="1"/>
  <c r="F225" i="1"/>
  <c r="F224" i="1" s="1"/>
  <c r="G245" i="1"/>
  <c r="L245" i="1"/>
  <c r="G256" i="1"/>
  <c r="I265" i="1"/>
  <c r="M265" i="1" s="1"/>
  <c r="N265" i="1" s="1"/>
  <c r="E276" i="1"/>
  <c r="E275" i="1" s="1"/>
  <c r="I277" i="1"/>
  <c r="J33" i="1"/>
  <c r="L33" i="1" s="1"/>
  <c r="L82" i="1"/>
  <c r="N82" i="1"/>
  <c r="G89" i="1"/>
  <c r="L131" i="1"/>
  <c r="K120" i="1"/>
  <c r="K119" i="1" s="1"/>
  <c r="K194" i="1"/>
  <c r="G205" i="1"/>
  <c r="I226" i="1"/>
  <c r="K245" i="1"/>
  <c r="L296" i="1"/>
  <c r="I297" i="1"/>
  <c r="I296" i="1" s="1"/>
  <c r="I316" i="1"/>
  <c r="M316" i="1" s="1"/>
  <c r="N316" i="1" s="1"/>
  <c r="J142" i="1"/>
  <c r="L142" i="1"/>
  <c r="E68" i="1"/>
  <c r="E67" i="1" s="1"/>
  <c r="E225" i="1"/>
  <c r="E224" i="1" s="1"/>
  <c r="F68" i="1"/>
  <c r="F67" i="1" s="1"/>
  <c r="E100" i="1"/>
  <c r="G100" i="1"/>
  <c r="F154" i="1"/>
  <c r="H154" i="1"/>
  <c r="N163" i="1"/>
  <c r="G174" i="1"/>
  <c r="G173" i="1" s="1"/>
  <c r="N253" i="1"/>
  <c r="D256" i="1"/>
  <c r="F256" i="1"/>
  <c r="H276" i="1"/>
  <c r="H275" i="1" s="1"/>
  <c r="F296" i="1"/>
  <c r="H296" i="1"/>
  <c r="H350" i="1"/>
  <c r="I360" i="1"/>
  <c r="H363" i="1"/>
  <c r="H362" i="1" s="1"/>
  <c r="E364" i="1"/>
  <c r="E363" i="1" s="1"/>
  <c r="E362" i="1" s="1"/>
  <c r="G363" i="1"/>
  <c r="G362" i="1" s="1"/>
  <c r="L286" i="1"/>
  <c r="N90" i="1"/>
  <c r="K100" i="1"/>
  <c r="N143" i="1"/>
  <c r="D155" i="1"/>
  <c r="D154" i="1" s="1"/>
  <c r="I156" i="1"/>
  <c r="I155" i="1" s="1"/>
  <c r="I154" i="1" s="1"/>
  <c r="N246" i="1"/>
  <c r="I284" i="1"/>
  <c r="N304" i="1"/>
  <c r="F307" i="1"/>
  <c r="D307" i="1"/>
  <c r="H307" i="1"/>
  <c r="K307" i="1"/>
  <c r="K323" i="1" s="1"/>
  <c r="D364" i="1"/>
  <c r="D363" i="1" s="1"/>
  <c r="D362" i="1" s="1"/>
  <c r="I366" i="1"/>
  <c r="M366" i="1" s="1"/>
  <c r="L192" i="1"/>
  <c r="L190" i="1"/>
  <c r="L188" i="1"/>
  <c r="L186" i="1"/>
  <c r="L184" i="1"/>
  <c r="K89" i="1"/>
  <c r="I309" i="1"/>
  <c r="I308" i="1" s="1"/>
  <c r="G350" i="1"/>
  <c r="L191" i="1"/>
  <c r="L189" i="1"/>
  <c r="L187" i="1"/>
  <c r="L185" i="1"/>
  <c r="K225" i="1"/>
  <c r="K224" i="1" s="1"/>
  <c r="K174" i="1"/>
  <c r="K173" i="1" s="1"/>
  <c r="K364" i="1"/>
  <c r="K363" i="1" s="1"/>
  <c r="K362" i="1" s="1"/>
  <c r="K16" i="1"/>
  <c r="K15" i="1" s="1"/>
  <c r="K64" i="1" s="1"/>
  <c r="D276" i="1"/>
  <c r="D275" i="1" s="1"/>
  <c r="D225" i="1"/>
  <c r="D224" i="1" s="1"/>
  <c r="D174" i="1"/>
  <c r="D173" i="1" s="1"/>
  <c r="D68" i="1"/>
  <c r="D67" i="1" s="1"/>
  <c r="D116" i="1" s="1"/>
  <c r="E350" i="1"/>
  <c r="D350" i="1"/>
  <c r="D296" i="1"/>
  <c r="D245" i="1"/>
  <c r="D194" i="1"/>
  <c r="D89" i="1"/>
  <c r="H16" i="1"/>
  <c r="H15" i="1" s="1"/>
  <c r="D48" i="1"/>
  <c r="G48" i="1"/>
  <c r="I17" i="1"/>
  <c r="I57" i="1"/>
  <c r="N57" i="1"/>
  <c r="I37" i="1"/>
  <c r="N290" i="1" l="1"/>
  <c r="L182" i="1"/>
  <c r="J369" i="1"/>
  <c r="I100" i="1"/>
  <c r="J309" i="1"/>
  <c r="J308" i="1" s="1"/>
  <c r="J307" i="1" s="1"/>
  <c r="H272" i="1"/>
  <c r="N142" i="1"/>
  <c r="L309" i="1"/>
  <c r="L308" i="1" s="1"/>
  <c r="L307" i="1" s="1"/>
  <c r="M365" i="1"/>
  <c r="N365" i="1" s="1"/>
  <c r="I364" i="1"/>
  <c r="I363" i="1" s="1"/>
  <c r="I362" i="1" s="1"/>
  <c r="E272" i="1"/>
  <c r="N245" i="1"/>
  <c r="N89" i="1"/>
  <c r="E349" i="1"/>
  <c r="E335" i="1" s="1"/>
  <c r="E327" i="1" s="1"/>
  <c r="E326" i="1" s="1"/>
  <c r="E379" i="1" s="1"/>
  <c r="D272" i="1"/>
  <c r="N296" i="1"/>
  <c r="H116" i="1"/>
  <c r="D221" i="1"/>
  <c r="I256" i="1"/>
  <c r="I142" i="1"/>
  <c r="I349" i="1" s="1"/>
  <c r="K170" i="1"/>
  <c r="N152" i="1"/>
  <c r="N194" i="1"/>
  <c r="L104" i="1"/>
  <c r="L259" i="1"/>
  <c r="N366" i="1"/>
  <c r="K221" i="1"/>
  <c r="E221" i="1"/>
  <c r="M277" i="1"/>
  <c r="N277" i="1" s="1"/>
  <c r="M75" i="1"/>
  <c r="M69" i="1" s="1"/>
  <c r="N69" i="1" s="1"/>
  <c r="I68" i="1"/>
  <c r="I67" i="1" s="1"/>
  <c r="I116" i="1" s="1"/>
  <c r="J75" i="1"/>
  <c r="J69" i="1" s="1"/>
  <c r="G349" i="1"/>
  <c r="I245" i="1"/>
  <c r="J245" i="1" s="1"/>
  <c r="L349" i="1"/>
  <c r="H349" i="1"/>
  <c r="H335" i="1" s="1"/>
  <c r="H327" i="1" s="1"/>
  <c r="H326" i="1" s="1"/>
  <c r="H379" i="1" s="1"/>
  <c r="L283" i="1"/>
  <c r="L277" i="1" s="1"/>
  <c r="J277" i="1"/>
  <c r="L235" i="1"/>
  <c r="L233" i="1" s="1"/>
  <c r="J233" i="1"/>
  <c r="M207" i="1"/>
  <c r="N207" i="1" s="1"/>
  <c r="L162" i="1"/>
  <c r="L370" i="1" s="1"/>
  <c r="L105" i="1"/>
  <c r="G221" i="1"/>
  <c r="M309" i="1"/>
  <c r="N313" i="1"/>
  <c r="G323" i="1"/>
  <c r="N260" i="1"/>
  <c r="M258" i="1"/>
  <c r="J258" i="1"/>
  <c r="J257" i="1" s="1"/>
  <c r="J256" i="1" s="1"/>
  <c r="L260" i="1"/>
  <c r="L106" i="1"/>
  <c r="L368" i="1" s="1"/>
  <c r="M336" i="1"/>
  <c r="M76" i="1"/>
  <c r="J76" i="1"/>
  <c r="E16" i="1"/>
  <c r="E15" i="1" s="1"/>
  <c r="E64" i="1" s="1"/>
  <c r="N287" i="1"/>
  <c r="M175" i="1"/>
  <c r="N175" i="1" s="1"/>
  <c r="J175" i="1"/>
  <c r="L181" i="1"/>
  <c r="L175" i="1" s="1"/>
  <c r="L107" i="1"/>
  <c r="L369" i="1" s="1"/>
  <c r="J102" i="1"/>
  <c r="J101" i="1" s="1"/>
  <c r="J100" i="1" s="1"/>
  <c r="N103" i="1"/>
  <c r="M102" i="1"/>
  <c r="N162" i="1"/>
  <c r="M156" i="1"/>
  <c r="M155" i="1" s="1"/>
  <c r="M154" i="1" s="1"/>
  <c r="N154" i="1" s="1"/>
  <c r="G272" i="1"/>
  <c r="G116" i="1"/>
  <c r="F116" i="1"/>
  <c r="F323" i="1"/>
  <c r="J226" i="1"/>
  <c r="J138" i="1"/>
  <c r="M138" i="1"/>
  <c r="N138" i="1" s="1"/>
  <c r="N292" i="1"/>
  <c r="L292" i="1"/>
  <c r="L284" i="1" s="1"/>
  <c r="L157" i="1"/>
  <c r="J156" i="1"/>
  <c r="J155" i="1" s="1"/>
  <c r="J154" i="1" s="1"/>
  <c r="I174" i="1"/>
  <c r="I173" i="1" s="1"/>
  <c r="I221" i="1" s="1"/>
  <c r="N150" i="1"/>
  <c r="N236" i="1"/>
  <c r="E323" i="1"/>
  <c r="N234" i="1"/>
  <c r="L208" i="1"/>
  <c r="L207" i="1" s="1"/>
  <c r="L206" i="1" s="1"/>
  <c r="L205" i="1" s="1"/>
  <c r="J207" i="1"/>
  <c r="J206" i="1" s="1"/>
  <c r="J205" i="1" s="1"/>
  <c r="M334" i="1"/>
  <c r="I307" i="1"/>
  <c r="H323" i="1"/>
  <c r="E170" i="1"/>
  <c r="F272" i="1"/>
  <c r="F170" i="1"/>
  <c r="N232" i="1"/>
  <c r="M226" i="1"/>
  <c r="N226" i="1" s="1"/>
  <c r="H170" i="1"/>
  <c r="G64" i="1"/>
  <c r="J284" i="1"/>
  <c r="F44" i="1"/>
  <c r="F36" i="1" s="1"/>
  <c r="F349" i="1" s="1"/>
  <c r="F335" i="1" s="1"/>
  <c r="F327" i="1" s="1"/>
  <c r="F326" i="1" s="1"/>
  <c r="I47" i="1"/>
  <c r="I53" i="1"/>
  <c r="M53" i="1" s="1"/>
  <c r="F50" i="1"/>
  <c r="F49" i="1" s="1"/>
  <c r="F48" i="1" s="1"/>
  <c r="N244" i="1"/>
  <c r="G120" i="1"/>
  <c r="G344" i="1"/>
  <c r="M137" i="1"/>
  <c r="H64" i="1"/>
  <c r="I225" i="1"/>
  <c r="I224" i="1" s="1"/>
  <c r="J336" i="1"/>
  <c r="K344" i="1"/>
  <c r="L84" i="1"/>
  <c r="N342" i="1"/>
  <c r="J340" i="1"/>
  <c r="L342" i="1"/>
  <c r="E116" i="1"/>
  <c r="L340" i="1"/>
  <c r="I276" i="1"/>
  <c r="I275" i="1" s="1"/>
  <c r="L341" i="1"/>
  <c r="L338" i="1"/>
  <c r="M284" i="1"/>
  <c r="N284" i="1" s="1"/>
  <c r="L226" i="1"/>
  <c r="N288" i="1"/>
  <c r="N339" i="1"/>
  <c r="K272" i="1"/>
  <c r="M182" i="1"/>
  <c r="N182" i="1" s="1"/>
  <c r="L339" i="1"/>
  <c r="L127" i="1"/>
  <c r="L121" i="1" s="1"/>
  <c r="J121" i="1"/>
  <c r="L129" i="1"/>
  <c r="L77" i="1"/>
  <c r="N25" i="1"/>
  <c r="N341" i="1"/>
  <c r="N338" i="1"/>
  <c r="N337" i="1"/>
  <c r="M121" i="1"/>
  <c r="N127" i="1"/>
  <c r="N129" i="1"/>
  <c r="N77" i="1"/>
  <c r="D323" i="1"/>
  <c r="N295" i="1"/>
  <c r="J341" i="1"/>
  <c r="J337" i="1"/>
  <c r="N294" i="1"/>
  <c r="N286" i="1"/>
  <c r="J338" i="1"/>
  <c r="J342" i="1"/>
  <c r="N340" i="1"/>
  <c r="J339" i="1"/>
  <c r="N285" i="1"/>
  <c r="D119" i="1"/>
  <c r="D170" i="1" s="1"/>
  <c r="D327" i="1"/>
  <c r="D326" i="1" s="1"/>
  <c r="D379" i="1" s="1"/>
  <c r="I16" i="1"/>
  <c r="I15" i="1" s="1"/>
  <c r="E381" i="1" l="1"/>
  <c r="H381" i="1"/>
  <c r="L75" i="1"/>
  <c r="L69" i="1" s="1"/>
  <c r="F64" i="1"/>
  <c r="I272" i="1"/>
  <c r="L156" i="1"/>
  <c r="L155" i="1" s="1"/>
  <c r="L154" i="1" s="1"/>
  <c r="N75" i="1"/>
  <c r="L258" i="1"/>
  <c r="L257" i="1" s="1"/>
  <c r="L256" i="1" s="1"/>
  <c r="J276" i="1"/>
  <c r="J275" i="1" s="1"/>
  <c r="J323" i="1" s="1"/>
  <c r="L276" i="1"/>
  <c r="L275" i="1" s="1"/>
  <c r="L323" i="1" s="1"/>
  <c r="J334" i="1"/>
  <c r="J328" i="1" s="1"/>
  <c r="G335" i="1"/>
  <c r="G327" i="1" s="1"/>
  <c r="G326" i="1" s="1"/>
  <c r="L337" i="1"/>
  <c r="E382" i="1"/>
  <c r="E384" i="1" s="1"/>
  <c r="L174" i="1"/>
  <c r="L173" i="1" s="1"/>
  <c r="L221" i="1" s="1"/>
  <c r="M68" i="1"/>
  <c r="M67" i="1" s="1"/>
  <c r="M349" i="1"/>
  <c r="N349" i="1" s="1"/>
  <c r="J68" i="1"/>
  <c r="J67" i="1" s="1"/>
  <c r="J116" i="1" s="1"/>
  <c r="J349" i="1"/>
  <c r="M206" i="1"/>
  <c r="N206" i="1" s="1"/>
  <c r="H382" i="1"/>
  <c r="L102" i="1"/>
  <c r="L101" i="1" s="1"/>
  <c r="L100" i="1" s="1"/>
  <c r="M308" i="1"/>
  <c r="N309" i="1"/>
  <c r="N258" i="1"/>
  <c r="M257" i="1"/>
  <c r="L138" i="1"/>
  <c r="J128" i="1"/>
  <c r="F382" i="1"/>
  <c r="F381" i="1"/>
  <c r="N102" i="1"/>
  <c r="M101" i="1"/>
  <c r="N155" i="1"/>
  <c r="N156" i="1"/>
  <c r="J174" i="1"/>
  <c r="J173" i="1" s="1"/>
  <c r="J221" i="1" s="1"/>
  <c r="J225" i="1"/>
  <c r="J224" i="1" s="1"/>
  <c r="J272" i="1" s="1"/>
  <c r="I323" i="1"/>
  <c r="H380" i="1"/>
  <c r="F380" i="1"/>
  <c r="J53" i="1"/>
  <c r="J367" i="1" s="1"/>
  <c r="M233" i="1"/>
  <c r="N233" i="1" s="1"/>
  <c r="F358" i="1"/>
  <c r="L225" i="1"/>
  <c r="L224" i="1" s="1"/>
  <c r="G119" i="1"/>
  <c r="M174" i="1"/>
  <c r="M173" i="1" s="1"/>
  <c r="N173" i="1" s="1"/>
  <c r="E380" i="1"/>
  <c r="L85" i="1"/>
  <c r="K68" i="1"/>
  <c r="K67" i="1" s="1"/>
  <c r="K116" i="1" s="1"/>
  <c r="K382" i="1" s="1"/>
  <c r="K343" i="1"/>
  <c r="M276" i="1"/>
  <c r="N276" i="1" s="1"/>
  <c r="N121" i="1"/>
  <c r="L336" i="1"/>
  <c r="M328" i="1"/>
  <c r="N328" i="1" s="1"/>
  <c r="N334" i="1"/>
  <c r="N76" i="1"/>
  <c r="L334" i="1"/>
  <c r="L328" i="1" s="1"/>
  <c r="N336" i="1"/>
  <c r="P275" i="1" l="1"/>
  <c r="K335" i="1"/>
  <c r="K327" i="1" s="1"/>
  <c r="K326" i="1" s="1"/>
  <c r="K379" i="1" s="1"/>
  <c r="M205" i="1"/>
  <c r="N205" i="1" s="1"/>
  <c r="M307" i="1"/>
  <c r="N307" i="1" s="1"/>
  <c r="N308" i="1"/>
  <c r="M256" i="1"/>
  <c r="N256" i="1" s="1"/>
  <c r="N257" i="1"/>
  <c r="M344" i="1"/>
  <c r="L76" i="1"/>
  <c r="L68" i="1" s="1"/>
  <c r="L67" i="1" s="1"/>
  <c r="L116" i="1" s="1"/>
  <c r="K380" i="1"/>
  <c r="K381" i="1"/>
  <c r="M100" i="1"/>
  <c r="N100" i="1" s="1"/>
  <c r="N101" i="1"/>
  <c r="M225" i="1"/>
  <c r="N225" i="1" s="1"/>
  <c r="I120" i="1"/>
  <c r="I119" i="1" s="1"/>
  <c r="I170" i="1" s="1"/>
  <c r="L53" i="1"/>
  <c r="L367" i="1" s="1"/>
  <c r="N53" i="1"/>
  <c r="M275" i="1"/>
  <c r="N174" i="1"/>
  <c r="F350" i="1"/>
  <c r="F379" i="1"/>
  <c r="G170" i="1"/>
  <c r="L137" i="1"/>
  <c r="L128" i="1" s="1"/>
  <c r="L120" i="1" s="1"/>
  <c r="L119" i="1" s="1"/>
  <c r="L170" i="1" s="1"/>
  <c r="J344" i="1"/>
  <c r="J120" i="1"/>
  <c r="J119" i="1" s="1"/>
  <c r="J170" i="1" s="1"/>
  <c r="N137" i="1"/>
  <c r="M128" i="1"/>
  <c r="N68" i="1"/>
  <c r="D37" i="1"/>
  <c r="D24" i="1"/>
  <c r="D17" i="1"/>
  <c r="N17" i="1" s="1"/>
  <c r="I52" i="1"/>
  <c r="M52" i="1" s="1"/>
  <c r="M51" i="1"/>
  <c r="I46" i="1"/>
  <c r="I44" i="1" s="1"/>
  <c r="I36" i="1" s="1"/>
  <c r="I347" i="1" s="1"/>
  <c r="I35" i="1"/>
  <c r="I348" i="1" s="1"/>
  <c r="M348" i="1" s="1"/>
  <c r="N348" i="1" s="1"/>
  <c r="I34" i="1"/>
  <c r="I32" i="1"/>
  <c r="J34" i="1" l="1"/>
  <c r="I345" i="1"/>
  <c r="J347" i="1"/>
  <c r="L347" i="1" s="1"/>
  <c r="M347" i="1"/>
  <c r="N347" i="1" s="1"/>
  <c r="M323" i="1"/>
  <c r="M221" i="1"/>
  <c r="M34" i="1"/>
  <c r="M345" i="1"/>
  <c r="N345" i="1" s="1"/>
  <c r="M32" i="1"/>
  <c r="I343" i="1"/>
  <c r="M35" i="1"/>
  <c r="M346" i="1"/>
  <c r="N346" i="1" s="1"/>
  <c r="N344" i="1"/>
  <c r="G382" i="1"/>
  <c r="G379" i="1"/>
  <c r="G380" i="1"/>
  <c r="G381" i="1"/>
  <c r="M224" i="1"/>
  <c r="N224" i="1" s="1"/>
  <c r="M50" i="1"/>
  <c r="M49" i="1" s="1"/>
  <c r="M48" i="1" s="1"/>
  <c r="N275" i="1"/>
  <c r="J52" i="1"/>
  <c r="J366" i="1" s="1"/>
  <c r="N51" i="1"/>
  <c r="J365" i="1"/>
  <c r="L344" i="1"/>
  <c r="N128" i="1"/>
  <c r="M120" i="1"/>
  <c r="L32" i="1"/>
  <c r="J35" i="1"/>
  <c r="M116" i="1"/>
  <c r="N67" i="1"/>
  <c r="N52" i="1"/>
  <c r="M46" i="1"/>
  <c r="M44" i="1" s="1"/>
  <c r="I50" i="1"/>
  <c r="I49" i="1" s="1"/>
  <c r="I48" i="1" s="1"/>
  <c r="D36" i="1"/>
  <c r="N37" i="1"/>
  <c r="D16" i="1"/>
  <c r="J364" i="1" l="1"/>
  <c r="M24" i="1"/>
  <c r="M16" i="1" s="1"/>
  <c r="M15" i="1" s="1"/>
  <c r="M343" i="1"/>
  <c r="M335" i="1" s="1"/>
  <c r="I335" i="1"/>
  <c r="I327" i="1" s="1"/>
  <c r="I326" i="1" s="1"/>
  <c r="I379" i="1" s="1"/>
  <c r="M272" i="1"/>
  <c r="J343" i="1"/>
  <c r="L52" i="1"/>
  <c r="L366" i="1" s="1"/>
  <c r="L51" i="1"/>
  <c r="L365" i="1" s="1"/>
  <c r="J50" i="1"/>
  <c r="J49" i="1" s="1"/>
  <c r="J48" i="1" s="1"/>
  <c r="I64" i="1"/>
  <c r="N120" i="1"/>
  <c r="M119" i="1"/>
  <c r="M170" i="1" s="1"/>
  <c r="L34" i="1"/>
  <c r="L345" i="1" s="1"/>
  <c r="J345" i="1"/>
  <c r="J24" i="1"/>
  <c r="J16" i="1" s="1"/>
  <c r="J15" i="1" s="1"/>
  <c r="N35" i="1"/>
  <c r="J348" i="1"/>
  <c r="L35" i="1"/>
  <c r="L348" i="1" s="1"/>
  <c r="N34" i="1"/>
  <c r="N32" i="1"/>
  <c r="L343" i="1"/>
  <c r="M360" i="1"/>
  <c r="N46" i="1"/>
  <c r="D15" i="1"/>
  <c r="M358" i="1" l="1"/>
  <c r="N358" i="1" s="1"/>
  <c r="N360" i="1"/>
  <c r="L335" i="1"/>
  <c r="L327" i="1" s="1"/>
  <c r="L326" i="1" s="1"/>
  <c r="J335" i="1"/>
  <c r="J327" i="1" s="1"/>
  <c r="J326" i="1" s="1"/>
  <c r="N50" i="1"/>
  <c r="M364" i="1"/>
  <c r="J363" i="1"/>
  <c r="J362" i="1" s="1"/>
  <c r="L50" i="1"/>
  <c r="L49" i="1" s="1"/>
  <c r="L48" i="1" s="1"/>
  <c r="N119" i="1"/>
  <c r="J64" i="1"/>
  <c r="L24" i="1"/>
  <c r="L16" i="1" s="1"/>
  <c r="L15" i="1" s="1"/>
  <c r="N24" i="1"/>
  <c r="N343" i="1"/>
  <c r="N49" i="1"/>
  <c r="N44" i="1"/>
  <c r="M36" i="1"/>
  <c r="N36" i="1" s="1"/>
  <c r="D64" i="1"/>
  <c r="J382" i="1" l="1"/>
  <c r="D381" i="1"/>
  <c r="D382" i="1"/>
  <c r="M363" i="1"/>
  <c r="N363" i="1" s="1"/>
  <c r="N364" i="1"/>
  <c r="J380" i="1"/>
  <c r="J381" i="1"/>
  <c r="J379" i="1"/>
  <c r="L64" i="1"/>
  <c r="N335" i="1"/>
  <c r="M327" i="1"/>
  <c r="N16" i="1"/>
  <c r="N48" i="1"/>
  <c r="M350" i="1"/>
  <c r="N350" i="1" s="1"/>
  <c r="M362" i="1" l="1"/>
  <c r="N362" i="1" s="1"/>
  <c r="N15" i="1"/>
  <c r="M64" i="1"/>
  <c r="M382" i="1" s="1"/>
  <c r="M326" i="1"/>
  <c r="N326" i="1" s="1"/>
  <c r="N327" i="1"/>
  <c r="M380" i="1" l="1"/>
  <c r="M381" i="1"/>
  <c r="M379" i="1"/>
  <c r="M383" i="1" s="1"/>
  <c r="L272" i="1" l="1"/>
  <c r="L364" i="1" l="1"/>
  <c r="L363" i="1" s="1"/>
  <c r="L362" i="1" s="1"/>
  <c r="L379" i="1" s="1"/>
  <c r="L380" i="1"/>
  <c r="L382" i="1"/>
  <c r="L381" i="1"/>
  <c r="I382" i="1" l="1"/>
  <c r="I380" i="1"/>
  <c r="I3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V87" authorId="0" shapeId="0" xr:uid="{768FB436-D60A-4445-8C9E-2BBFD704B35C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PER AD N FAR5, ALREADY REMITTED</t>
        </r>
      </text>
    </comment>
  </commentList>
</comments>
</file>

<file path=xl/sharedStrings.xml><?xml version="1.0" encoding="utf-8"?>
<sst xmlns="http://schemas.openxmlformats.org/spreadsheetml/2006/main" count="1118" uniqueCount="151">
  <si>
    <t>FAR No. 5</t>
  </si>
  <si>
    <t>QUARTERLY REPORT OF REVENUE AND OTHER RECEIPTS</t>
  </si>
  <si>
    <t>Department</t>
  </si>
  <si>
    <t>Agency/Entity</t>
  </si>
  <si>
    <t>Operating Unit</t>
  </si>
  <si>
    <t>Organization Code (UACS)</t>
  </si>
  <si>
    <t>Fund Cluster</t>
  </si>
  <si>
    <t>Actual Revenue and Other Receipts Collections</t>
  </si>
  <si>
    <t>Variance</t>
  </si>
  <si>
    <t>Remarks</t>
  </si>
  <si>
    <t>TOTAL</t>
  </si>
  <si>
    <t>Total</t>
  </si>
  <si>
    <t>Amount</t>
  </si>
  <si>
    <t>%</t>
  </si>
  <si>
    <t>8=(4+5+6+7)</t>
  </si>
  <si>
    <t>11=(9+10)</t>
  </si>
  <si>
    <t>12=(8-3)</t>
  </si>
  <si>
    <t>13 = (12 / 3)</t>
  </si>
  <si>
    <t>A. Regular Agency Fund (Fund Cluster Code 01)</t>
  </si>
  <si>
    <t>A.1. Revenue Collections</t>
  </si>
  <si>
    <t>A.1.1 Cash Revenue</t>
  </si>
  <si>
    <t>Tax</t>
  </si>
  <si>
    <t>Income Tax-Individual</t>
  </si>
  <si>
    <t>Value Added Tax</t>
  </si>
  <si>
    <t>Expanded Value Added Tax</t>
  </si>
  <si>
    <t>Immigration Tax</t>
  </si>
  <si>
    <t>Import Duties</t>
  </si>
  <si>
    <t>Non-Tax</t>
  </si>
  <si>
    <t>Registration Fees</t>
  </si>
  <si>
    <t>Miscellaneous Income (e.g., liquidated damages, proceeds from sale of unserviceable PPE, etc.)</t>
  </si>
  <si>
    <t>A.1.2 Non-Cash Revenue</t>
  </si>
  <si>
    <t>Tax Remittance Advance (TRA) (for BIR and BOC use only)</t>
  </si>
  <si>
    <t>Customs Duties and Taxes (TEF)</t>
  </si>
  <si>
    <t>BTr Documentary Stamp Tax</t>
  </si>
  <si>
    <t>Collections effected through outright deductions from claims</t>
  </si>
  <si>
    <t>Miscellaneous Income (e.g., liquidated damages)</t>
  </si>
  <si>
    <t>A.2. Non-Revenue Collections/Other Receipts</t>
  </si>
  <si>
    <t>A.2.1 Cash Receipts</t>
  </si>
  <si>
    <t>Others</t>
  </si>
  <si>
    <t>Refund of Cash Advances</t>
  </si>
  <si>
    <t>Refund of Overpayments</t>
  </si>
  <si>
    <t>Disallowances</t>
  </si>
  <si>
    <t>Restitution of loss</t>
  </si>
  <si>
    <t>Others (e.g. AWOP)</t>
  </si>
  <si>
    <t>A.2.2 Non-Cash Receipts</t>
  </si>
  <si>
    <t>Overpayment of expenses</t>
  </si>
  <si>
    <t>Cumulative Remittance/Deposits to Date</t>
  </si>
  <si>
    <t>: 01 - REGULAR AGENCY FUND</t>
  </si>
  <si>
    <t>Classification/Sources of Revenue and Other Receipts</t>
  </si>
  <si>
    <t>UACS CODE</t>
  </si>
  <si>
    <t>REVENUE TARGET (Annual) per BESF</t>
  </si>
  <si>
    <t>1st Quarter</t>
  </si>
  <si>
    <t>2nd Quarter</t>
  </si>
  <si>
    <t>3rd Quarter</t>
  </si>
  <si>
    <t>4th Quarter</t>
  </si>
  <si>
    <t>Remittance to BTr</t>
  </si>
  <si>
    <t>Deposited with AGDB</t>
  </si>
  <si>
    <t>: DEPARTMENT OF ENVIRONMENT AND NATURAL RESOURCES</t>
  </si>
  <si>
    <t>: REGION 13</t>
  </si>
  <si>
    <t>40201020 00</t>
  </si>
  <si>
    <t>40101010 01</t>
  </si>
  <si>
    <t>40103030 01</t>
  </si>
  <si>
    <t>40103030 02</t>
  </si>
  <si>
    <t>Legal Fees</t>
  </si>
  <si>
    <t>40201090 00</t>
  </si>
  <si>
    <t>Other Service Income</t>
  </si>
  <si>
    <t>40601020 00</t>
  </si>
  <si>
    <t>40609990 00</t>
  </si>
  <si>
    <t>10101010 00</t>
  </si>
  <si>
    <t>50201010 00</t>
  </si>
  <si>
    <t>Tax on Forest Products</t>
  </si>
  <si>
    <t>40103060 00</t>
  </si>
  <si>
    <t>40201010 99</t>
  </si>
  <si>
    <t>40201040 02</t>
  </si>
  <si>
    <t>40201130 99</t>
  </si>
  <si>
    <t>40201100 00</t>
  </si>
  <si>
    <t>Inspection Fees</t>
  </si>
  <si>
    <t>Other Permit Fees</t>
  </si>
  <si>
    <t>Certification Fees</t>
  </si>
  <si>
    <t>REGIONAL OFFICE</t>
  </si>
  <si>
    <t>Other Processing Fees</t>
  </si>
  <si>
    <t>Fines and Penalties - Service Income</t>
  </si>
  <si>
    <t>40201140 00</t>
  </si>
  <si>
    <t>40201990 99</t>
  </si>
  <si>
    <t>Rent/Lease Income</t>
  </si>
  <si>
    <t>40202050 00</t>
  </si>
  <si>
    <t>PENRO AGUSAN DEL NORTE</t>
  </si>
  <si>
    <t>SUB-TOTAL  AGUSAN DEL NORTE</t>
  </si>
  <si>
    <t>PENRO AGUSAN DEL SUR</t>
  </si>
  <si>
    <t>SUB-TOTAL  AGUSAN DEL SUR</t>
  </si>
  <si>
    <t>PENRO SURIGAO DEL NORTE</t>
  </si>
  <si>
    <t>SUB-TOTAL  SURIGAO DEL NORTE</t>
  </si>
  <si>
    <t>PENRO SURIGAO DEL SUR</t>
  </si>
  <si>
    <t>SUB-TOTAL  SURIGAO DEL SUR</t>
  </si>
  <si>
    <t>PENRO DINAGAT ISLANDS</t>
  </si>
  <si>
    <t>SUB-TOTAL  PROVINCE OF DINAGAT ISLANDS</t>
  </si>
  <si>
    <t>GRAND TOTAL CONSOLIDATED</t>
  </si>
  <si>
    <t>Certified Correct:</t>
  </si>
  <si>
    <t>Approved:</t>
  </si>
  <si>
    <t>: 10-001</t>
  </si>
  <si>
    <t>CONSOLIDATED REGION 13</t>
  </si>
  <si>
    <t xml:space="preserve">TOTAL  REGIONAL OFFICE </t>
  </si>
  <si>
    <t>: CONSOLIDATED</t>
  </si>
  <si>
    <t>40202230 00</t>
  </si>
  <si>
    <t>Income from Grants and Donation in Kind</t>
  </si>
  <si>
    <t xml:space="preserve"> </t>
  </si>
  <si>
    <t>10305010 00</t>
  </si>
  <si>
    <t>30101010 00</t>
  </si>
  <si>
    <t>OIC Chief, Finance Division</t>
  </si>
  <si>
    <t>Interest Income</t>
  </si>
  <si>
    <t>40202210 00</t>
  </si>
  <si>
    <t>Other Receivables</t>
  </si>
  <si>
    <t>Prior Years Remittance of Income</t>
  </si>
  <si>
    <t>10305990 00</t>
  </si>
  <si>
    <t>Trust Liabilities</t>
  </si>
  <si>
    <t>20401010 00</t>
  </si>
  <si>
    <t>Gain on Sale of Property, Plant and Equipment</t>
  </si>
  <si>
    <t>40501040 00</t>
  </si>
  <si>
    <t>20201010 00</t>
  </si>
  <si>
    <t>20101010 00</t>
  </si>
  <si>
    <t>ANA BAENA A. PEDALIZO</t>
  </si>
  <si>
    <t>40601010 00</t>
  </si>
  <si>
    <t xml:space="preserve">Sale of Garnished/Confiscated/ Abandoned/Seized Goods and Property
</t>
  </si>
  <si>
    <t>Others (e.g. AWOP)-Performance Bond</t>
  </si>
  <si>
    <t>20401040 00</t>
  </si>
  <si>
    <r>
      <t>Miscellaneous Income</t>
    </r>
    <r>
      <rPr>
        <sz val="5"/>
        <color theme="1"/>
        <rFont val="Arial"/>
        <family val="2"/>
      </rPr>
      <t xml:space="preserve"> (e.g., liquidated damages, proceeds from sale of unserviceable PPE, etc.)</t>
    </r>
  </si>
  <si>
    <t>Others (e.g. AWOP)Performance Bond</t>
  </si>
  <si>
    <t>Gain on Sale of PPE</t>
  </si>
  <si>
    <t>Refund of Tax Withheld/GSSI</t>
  </si>
  <si>
    <t>NONITO M. TAMAYO, CESO III</t>
  </si>
  <si>
    <t>Regional Executive Director</t>
  </si>
  <si>
    <t>AND</t>
  </si>
  <si>
    <t>ADS</t>
  </si>
  <si>
    <t>SDN</t>
  </si>
  <si>
    <t>SDS</t>
  </si>
  <si>
    <t>PDI</t>
  </si>
  <si>
    <t>ok</t>
  </si>
  <si>
    <t>remittance include prior year collections</t>
  </si>
  <si>
    <t>jan</t>
  </si>
  <si>
    <t>feb</t>
  </si>
  <si>
    <t>apr</t>
  </si>
  <si>
    <t>may</t>
  </si>
  <si>
    <t>march</t>
  </si>
  <si>
    <t>june</t>
  </si>
  <si>
    <r>
      <t>As at the Quarter Ending June 30</t>
    </r>
    <r>
      <rPr>
        <u/>
        <sz val="10"/>
        <color theme="1"/>
        <rFont val="Arial Bold"/>
      </rPr>
      <t>, 2023</t>
    </r>
  </si>
  <si>
    <t>july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</si>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</sst>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 Bold"/>
      <family val="2"/>
    </font>
    <font>
      <sz val="8"/>
      <color theme="1"/>
      <name val="Arial Bold"/>
      <family val="2"/>
    </font>
    <font>
      <sz val="10"/>
      <color theme="1"/>
      <name val="Arial"/>
      <family val="2"/>
    </font>
    <font>
      <sz val="11"/>
      <color theme="1"/>
      <name val="Arial Bold"/>
      <family val="2"/>
    </font>
    <font>
      <u/>
      <sz val="10"/>
      <color theme="1"/>
      <name val="Arial Bold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Arial Bold"/>
      <family val="2"/>
    </font>
    <font>
      <sz val="8"/>
      <color theme="1"/>
      <name val="Arial Narrow"/>
      <family val="2"/>
    </font>
    <font>
      <sz val="7"/>
      <color theme="1"/>
      <name val="Arial Bold"/>
      <family val="2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sz val="5"/>
      <color theme="1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43" fontId="3" fillId="0" borderId="0" xfId="1" applyFont="1"/>
    <xf numFmtId="43" fontId="4" fillId="0" borderId="1" xfId="1" applyFont="1" applyBorder="1" applyAlignment="1">
      <alignment vertical="top" wrapText="1"/>
    </xf>
    <xf numFmtId="43" fontId="4" fillId="0" borderId="1" xfId="0" applyNumberFormat="1" applyFont="1" applyBorder="1" applyAlignment="1">
      <alignment vertical="top" wrapText="1"/>
    </xf>
    <xf numFmtId="0" fontId="7" fillId="0" borderId="0" xfId="0" applyFont="1"/>
    <xf numFmtId="0" fontId="8" fillId="0" borderId="0" xfId="0" applyFont="1" applyAlignment="1">
      <alignment horizontal="left" vertical="center"/>
    </xf>
    <xf numFmtId="43" fontId="4" fillId="0" borderId="0" xfId="1" applyFont="1"/>
    <xf numFmtId="0" fontId="9" fillId="0" borderId="0" xfId="0" applyFont="1"/>
    <xf numFmtId="9" fontId="9" fillId="0" borderId="0" xfId="2" applyFont="1" applyAlignment="1">
      <alignment horizontal="center"/>
    </xf>
    <xf numFmtId="43" fontId="9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 vertical="center"/>
    </xf>
    <xf numFmtId="0" fontId="14" fillId="0" borderId="1" xfId="0" applyFont="1" applyBorder="1"/>
    <xf numFmtId="0" fontId="13" fillId="0" borderId="1" xfId="0" applyFont="1" applyBorder="1" applyAlignment="1">
      <alignment horizontal="center" vertical="center"/>
    </xf>
    <xf numFmtId="43" fontId="13" fillId="0" borderId="1" xfId="1" applyFont="1" applyBorder="1"/>
    <xf numFmtId="0" fontId="12" fillId="0" borderId="1" xfId="0" applyFont="1" applyBorder="1"/>
    <xf numFmtId="9" fontId="12" fillId="0" borderId="1" xfId="2" applyFont="1" applyBorder="1" applyAlignment="1">
      <alignment horizontal="center"/>
    </xf>
    <xf numFmtId="0" fontId="12" fillId="0" borderId="0" xfId="0" applyFont="1"/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43" fontId="13" fillId="0" borderId="1" xfId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43" fontId="4" fillId="0" borderId="1" xfId="1" applyFont="1" applyFill="1" applyBorder="1" applyAlignment="1">
      <alignment wrapText="1"/>
    </xf>
    <xf numFmtId="43" fontId="4" fillId="0" borderId="1" xfId="0" applyNumberFormat="1" applyFont="1" applyBorder="1" applyAlignment="1">
      <alignment wrapText="1"/>
    </xf>
    <xf numFmtId="43" fontId="4" fillId="0" borderId="1" xfId="1" applyFont="1" applyBorder="1"/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43" fontId="4" fillId="0" borderId="1" xfId="0" applyNumberFormat="1" applyFont="1" applyBorder="1" applyAlignment="1">
      <alignment vertical="center" wrapText="1"/>
    </xf>
    <xf numFmtId="43" fontId="4" fillId="0" borderId="1" xfId="1" applyFont="1" applyBorder="1" applyAlignment="1">
      <alignment vertical="center"/>
    </xf>
    <xf numFmtId="9" fontId="12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wrapText="1"/>
    </xf>
    <xf numFmtId="9" fontId="13" fillId="0" borderId="1" xfId="2" applyFont="1" applyBorder="1" applyAlignment="1">
      <alignment horizontal="center"/>
    </xf>
    <xf numFmtId="0" fontId="4" fillId="0" borderId="0" xfId="0" applyFont="1" applyAlignment="1">
      <alignment wrapText="1"/>
    </xf>
    <xf numFmtId="9" fontId="12" fillId="0" borderId="1" xfId="2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43" fontId="13" fillId="2" borderId="1" xfId="1" applyFont="1" applyFill="1" applyBorder="1" applyAlignment="1">
      <alignment wrapText="1"/>
    </xf>
    <xf numFmtId="9" fontId="12" fillId="2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14" fillId="4" borderId="3" xfId="0" applyFont="1" applyFill="1" applyBorder="1" applyAlignment="1">
      <alignment wrapText="1"/>
    </xf>
    <xf numFmtId="0" fontId="13" fillId="4" borderId="3" xfId="0" applyFont="1" applyFill="1" applyBorder="1" applyAlignment="1">
      <alignment horizontal="center" vertical="center" wrapText="1"/>
    </xf>
    <xf numFmtId="43" fontId="13" fillId="4" borderId="3" xfId="1" applyFont="1" applyFill="1" applyBorder="1" applyAlignment="1">
      <alignment wrapText="1"/>
    </xf>
    <xf numFmtId="9" fontId="12" fillId="4" borderId="3" xfId="2" applyFont="1" applyFill="1" applyBorder="1" applyAlignment="1">
      <alignment horizontal="center" wrapText="1"/>
    </xf>
    <xf numFmtId="0" fontId="12" fillId="4" borderId="3" xfId="0" applyFont="1" applyFill="1" applyBorder="1" applyAlignment="1">
      <alignment wrapText="1"/>
    </xf>
    <xf numFmtId="4" fontId="12" fillId="0" borderId="1" xfId="0" applyNumberFormat="1" applyFont="1" applyBorder="1"/>
    <xf numFmtId="0" fontId="15" fillId="0" borderId="0" xfId="0" applyFont="1" applyAlignment="1">
      <alignment vertical="center"/>
    </xf>
    <xf numFmtId="43" fontId="12" fillId="0" borderId="0" xfId="1" applyFont="1"/>
    <xf numFmtId="43" fontId="9" fillId="0" borderId="0" xfId="1" applyFont="1" applyAlignment="1">
      <alignment wrapText="1"/>
    </xf>
    <xf numFmtId="4" fontId="4" fillId="0" borderId="1" xfId="0" applyNumberFormat="1" applyFont="1" applyBorder="1" applyAlignment="1">
      <alignment wrapText="1"/>
    </xf>
    <xf numFmtId="43" fontId="12" fillId="0" borderId="0" xfId="1" applyFont="1" applyAlignment="1">
      <alignment wrapText="1"/>
    </xf>
    <xf numFmtId="0" fontId="9" fillId="0" borderId="0" xfId="0" applyFont="1" applyAlignment="1">
      <alignment vertical="center"/>
    </xf>
    <xf numFmtId="43" fontId="9" fillId="0" borderId="0" xfId="1" applyFont="1" applyAlignment="1">
      <alignment vertical="center" wrapText="1"/>
    </xf>
    <xf numFmtId="4" fontId="4" fillId="0" borderId="1" xfId="1" applyNumberFormat="1" applyFont="1" applyBorder="1" applyAlignment="1">
      <alignment wrapText="1"/>
    </xf>
    <xf numFmtId="43" fontId="4" fillId="0" borderId="1" xfId="1" applyFont="1" applyBorder="1" applyAlignment="1">
      <alignment vertical="top"/>
    </xf>
    <xf numFmtId="0" fontId="14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43" fontId="13" fillId="4" borderId="1" xfId="1" applyFont="1" applyFill="1" applyBorder="1" applyAlignment="1">
      <alignment wrapText="1"/>
    </xf>
    <xf numFmtId="9" fontId="12" fillId="4" borderId="1" xfId="2" applyFont="1" applyFill="1" applyBorder="1" applyAlignment="1">
      <alignment horizontal="center" wrapText="1"/>
    </xf>
    <xf numFmtId="0" fontId="12" fillId="4" borderId="1" xfId="0" applyFont="1" applyFill="1" applyBorder="1" applyAlignment="1">
      <alignment wrapText="1"/>
    </xf>
    <xf numFmtId="164" fontId="9" fillId="0" borderId="0" xfId="0" applyNumberFormat="1" applyFont="1" applyAlignment="1">
      <alignment wrapText="1"/>
    </xf>
    <xf numFmtId="0" fontId="14" fillId="5" borderId="3" xfId="0" applyFont="1" applyFill="1" applyBorder="1" applyAlignment="1">
      <alignment wrapText="1"/>
    </xf>
    <xf numFmtId="0" fontId="13" fillId="5" borderId="3" xfId="0" applyFont="1" applyFill="1" applyBorder="1" applyAlignment="1">
      <alignment horizontal="center" vertical="center" wrapText="1"/>
    </xf>
    <xf numFmtId="43" fontId="13" fillId="5" borderId="3" xfId="1" applyFont="1" applyFill="1" applyBorder="1" applyAlignment="1">
      <alignment wrapText="1"/>
    </xf>
    <xf numFmtId="9" fontId="12" fillId="5" borderId="3" xfId="2" applyFont="1" applyFill="1" applyBorder="1" applyAlignment="1">
      <alignment horizontal="center" wrapText="1"/>
    </xf>
    <xf numFmtId="0" fontId="12" fillId="5" borderId="3" xfId="0" applyFont="1" applyFill="1" applyBorder="1" applyAlignment="1">
      <alignment wrapText="1"/>
    </xf>
    <xf numFmtId="0" fontId="13" fillId="0" borderId="1" xfId="0" applyFont="1" applyBorder="1"/>
    <xf numFmtId="43" fontId="12" fillId="0" borderId="0" xfId="0" applyNumberFormat="1" applyFont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9" fontId="12" fillId="0" borderId="1" xfId="2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4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center" vertical="center" wrapText="1"/>
    </xf>
    <xf numFmtId="43" fontId="13" fillId="5" borderId="1" xfId="1" applyFont="1" applyFill="1" applyBorder="1" applyAlignment="1">
      <alignment wrapText="1"/>
    </xf>
    <xf numFmtId="9" fontId="12" fillId="5" borderId="1" xfId="2" applyFont="1" applyFill="1" applyBorder="1" applyAlignment="1">
      <alignment horizontal="center" wrapText="1"/>
    </xf>
    <xf numFmtId="0" fontId="12" fillId="5" borderId="1" xfId="0" applyFont="1" applyFill="1" applyBorder="1" applyAlignment="1">
      <alignment wrapText="1"/>
    </xf>
    <xf numFmtId="43" fontId="9" fillId="0" borderId="0" xfId="0" applyNumberFormat="1" applyFont="1" applyAlignment="1">
      <alignment wrapText="1"/>
    </xf>
    <xf numFmtId="0" fontId="14" fillId="6" borderId="3" xfId="0" applyFont="1" applyFill="1" applyBorder="1" applyAlignment="1">
      <alignment wrapText="1"/>
    </xf>
    <xf numFmtId="0" fontId="13" fillId="6" borderId="3" xfId="0" applyFont="1" applyFill="1" applyBorder="1" applyAlignment="1">
      <alignment horizontal="center" vertical="center" wrapText="1"/>
    </xf>
    <xf numFmtId="43" fontId="13" fillId="6" borderId="3" xfId="1" applyFont="1" applyFill="1" applyBorder="1" applyAlignment="1">
      <alignment wrapText="1"/>
    </xf>
    <xf numFmtId="9" fontId="12" fillId="6" borderId="3" xfId="2" applyFont="1" applyFill="1" applyBorder="1" applyAlignment="1">
      <alignment horizontal="center" wrapText="1"/>
    </xf>
    <xf numFmtId="0" fontId="12" fillId="6" borderId="3" xfId="0" applyFont="1" applyFill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43" fontId="13" fillId="0" borderId="1" xfId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4" fillId="6" borderId="1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vertical="center" wrapText="1"/>
    </xf>
    <xf numFmtId="43" fontId="13" fillId="6" borderId="1" xfId="1" applyFont="1" applyFill="1" applyBorder="1" applyAlignment="1">
      <alignment wrapText="1"/>
    </xf>
    <xf numFmtId="9" fontId="12" fillId="6" borderId="1" xfId="2" applyFont="1" applyFill="1" applyBorder="1" applyAlignment="1">
      <alignment horizontal="center" wrapText="1"/>
    </xf>
    <xf numFmtId="0" fontId="12" fillId="6" borderId="1" xfId="0" applyFont="1" applyFill="1" applyBorder="1" applyAlignment="1">
      <alignment wrapText="1"/>
    </xf>
    <xf numFmtId="0" fontId="14" fillId="7" borderId="3" xfId="0" applyFont="1" applyFill="1" applyBorder="1" applyAlignment="1">
      <alignment wrapText="1"/>
    </xf>
    <xf numFmtId="0" fontId="13" fillId="7" borderId="3" xfId="0" applyFont="1" applyFill="1" applyBorder="1" applyAlignment="1">
      <alignment horizontal="center" vertical="center" wrapText="1"/>
    </xf>
    <xf numFmtId="43" fontId="13" fillId="7" borderId="3" xfId="1" applyFont="1" applyFill="1" applyBorder="1" applyAlignment="1">
      <alignment wrapText="1"/>
    </xf>
    <xf numFmtId="9" fontId="12" fillId="7" borderId="3" xfId="2" applyFont="1" applyFill="1" applyBorder="1" applyAlignment="1">
      <alignment horizontal="center" wrapText="1"/>
    </xf>
    <xf numFmtId="0" fontId="12" fillId="7" borderId="3" xfId="0" applyFont="1" applyFill="1" applyBorder="1" applyAlignment="1">
      <alignment wrapText="1"/>
    </xf>
    <xf numFmtId="9" fontId="13" fillId="0" borderId="1" xfId="2" applyFont="1" applyBorder="1" applyAlignment="1">
      <alignment horizontal="center" vertical="top"/>
    </xf>
    <xf numFmtId="0" fontId="14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43" fontId="13" fillId="7" borderId="1" xfId="1" applyFont="1" applyFill="1" applyBorder="1" applyAlignment="1">
      <alignment wrapText="1"/>
    </xf>
    <xf numFmtId="9" fontId="12" fillId="7" borderId="1" xfId="2" applyFont="1" applyFill="1" applyBorder="1" applyAlignment="1">
      <alignment horizontal="center" wrapText="1"/>
    </xf>
    <xf numFmtId="0" fontId="12" fillId="7" borderId="1" xfId="0" applyFont="1" applyFill="1" applyBorder="1" applyAlignment="1">
      <alignment wrapText="1"/>
    </xf>
    <xf numFmtId="0" fontId="14" fillId="3" borderId="3" xfId="0" applyFont="1" applyFill="1" applyBorder="1" applyAlignment="1">
      <alignment wrapText="1"/>
    </xf>
    <xf numFmtId="0" fontId="13" fillId="3" borderId="3" xfId="0" applyFont="1" applyFill="1" applyBorder="1" applyAlignment="1">
      <alignment horizontal="center" vertical="center" wrapText="1"/>
    </xf>
    <xf numFmtId="43" fontId="13" fillId="3" borderId="3" xfId="1" applyFont="1" applyFill="1" applyBorder="1" applyAlignment="1">
      <alignment wrapText="1"/>
    </xf>
    <xf numFmtId="9" fontId="12" fillId="3" borderId="3" xfId="2" applyFont="1" applyFill="1" applyBorder="1" applyAlignment="1">
      <alignment horizontal="center" wrapText="1"/>
    </xf>
    <xf numFmtId="0" fontId="12" fillId="3" borderId="3" xfId="0" applyFont="1" applyFill="1" applyBorder="1" applyAlignment="1">
      <alignment wrapText="1"/>
    </xf>
    <xf numFmtId="0" fontId="14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43" fontId="13" fillId="3" borderId="1" xfId="1" applyFont="1" applyFill="1" applyBorder="1" applyAlignment="1">
      <alignment vertical="center" wrapText="1"/>
    </xf>
    <xf numFmtId="9" fontId="12" fillId="3" borderId="1" xfId="2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4" fillId="8" borderId="3" xfId="0" applyFont="1" applyFill="1" applyBorder="1" applyAlignment="1">
      <alignment wrapText="1"/>
    </xf>
    <xf numFmtId="0" fontId="13" fillId="8" borderId="3" xfId="0" applyFont="1" applyFill="1" applyBorder="1" applyAlignment="1">
      <alignment horizontal="center" vertical="center" wrapText="1"/>
    </xf>
    <xf numFmtId="43" fontId="13" fillId="8" borderId="3" xfId="1" applyFont="1" applyFill="1" applyBorder="1" applyAlignment="1">
      <alignment wrapText="1"/>
    </xf>
    <xf numFmtId="9" fontId="12" fillId="8" borderId="3" xfId="2" applyFont="1" applyFill="1" applyBorder="1" applyAlignment="1">
      <alignment horizontal="center" wrapText="1"/>
    </xf>
    <xf numFmtId="0" fontId="12" fillId="8" borderId="3" xfId="0" applyFont="1" applyFill="1" applyBorder="1" applyAlignment="1">
      <alignment wrapText="1"/>
    </xf>
    <xf numFmtId="43" fontId="4" fillId="0" borderId="1" xfId="1" applyFont="1" applyFill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4" fillId="0" borderId="0" xfId="0" applyFont="1" applyAlignment="1">
      <alignment vertical="top" wrapText="1"/>
    </xf>
    <xf numFmtId="0" fontId="14" fillId="0" borderId="1" xfId="0" applyFont="1" applyBorder="1" applyAlignment="1">
      <alignment vertical="center" wrapText="1"/>
    </xf>
    <xf numFmtId="43" fontId="13" fillId="0" borderId="1" xfId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18" fillId="0" borderId="0" xfId="0" applyNumberFormat="1" applyFont="1"/>
    <xf numFmtId="0" fontId="4" fillId="0" borderId="0" xfId="0" applyFont="1"/>
    <xf numFmtId="9" fontId="4" fillId="0" borderId="0" xfId="2" applyFont="1" applyAlignment="1">
      <alignment horizontal="center"/>
    </xf>
    <xf numFmtId="0" fontId="19" fillId="0" borderId="0" xfId="0" applyFont="1"/>
    <xf numFmtId="14" fontId="4" fillId="0" borderId="0" xfId="1" applyNumberFormat="1" applyFont="1" applyAlignment="1"/>
    <xf numFmtId="43" fontId="3" fillId="0" borderId="0" xfId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3" fontId="3" fillId="0" borderId="0" xfId="0" applyNumberFormat="1" applyFont="1" applyAlignment="1">
      <alignment vertical="top"/>
    </xf>
    <xf numFmtId="9" fontId="3" fillId="0" borderId="0" xfId="2" applyFont="1" applyAlignment="1">
      <alignment horizontal="center" vertical="top"/>
    </xf>
    <xf numFmtId="0" fontId="2" fillId="0" borderId="0" xfId="0" applyFont="1" applyAlignment="1">
      <alignment vertical="top"/>
    </xf>
    <xf numFmtId="43" fontId="13" fillId="0" borderId="1" xfId="1" applyFont="1" applyFill="1" applyBorder="1" applyAlignment="1">
      <alignment wrapText="1"/>
    </xf>
    <xf numFmtId="43" fontId="4" fillId="0" borderId="0" xfId="0" applyNumberFormat="1" applyFont="1"/>
    <xf numFmtId="43" fontId="12" fillId="0" borderId="0" xfId="0" applyNumberFormat="1" applyFont="1"/>
    <xf numFmtId="0" fontId="4" fillId="0" borderId="0" xfId="0" applyFont="1" applyAlignment="1">
      <alignment horizontal="center"/>
    </xf>
    <xf numFmtId="43" fontId="4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3" fontId="21" fillId="0" borderId="0" xfId="1" applyFont="1" applyAlignment="1">
      <alignment vertical="top"/>
    </xf>
    <xf numFmtId="0" fontId="21" fillId="0" borderId="0" xfId="0" applyFont="1" applyAlignment="1">
      <alignment horizontal="center" vertical="center"/>
    </xf>
    <xf numFmtId="9" fontId="0" fillId="0" borderId="0" xfId="2" applyFont="1" applyAlignment="1">
      <alignment horizontal="center"/>
    </xf>
    <xf numFmtId="43" fontId="21" fillId="0" borderId="1" xfId="1" applyFont="1" applyFill="1" applyBorder="1" applyAlignment="1">
      <alignment wrapText="1"/>
    </xf>
    <xf numFmtId="43" fontId="21" fillId="0" borderId="1" xfId="1" applyFont="1" applyFill="1" applyBorder="1" applyAlignment="1">
      <alignment vertical="center" wrapText="1"/>
    </xf>
    <xf numFmtId="43" fontId="21" fillId="0" borderId="0" xfId="1" applyFont="1" applyFill="1"/>
    <xf numFmtId="43" fontId="21" fillId="0" borderId="0" xfId="1" applyFont="1" applyAlignment="1"/>
    <xf numFmtId="0" fontId="21" fillId="0" borderId="1" xfId="0" applyFont="1" applyBorder="1" applyAlignment="1">
      <alignment vertical="center" wrapText="1"/>
    </xf>
    <xf numFmtId="0" fontId="14" fillId="8" borderId="8" xfId="0" applyFont="1" applyFill="1" applyBorder="1" applyAlignment="1">
      <alignment vertical="center" wrapText="1"/>
    </xf>
    <xf numFmtId="43" fontId="13" fillId="8" borderId="8" xfId="1" applyFont="1" applyFill="1" applyBorder="1" applyAlignment="1">
      <alignment vertical="center" wrapText="1"/>
    </xf>
    <xf numFmtId="9" fontId="12" fillId="8" borderId="8" xfId="2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vertical="center" wrapText="1"/>
    </xf>
    <xf numFmtId="43" fontId="4" fillId="0" borderId="1" xfId="1" applyFont="1" applyFill="1" applyBorder="1" applyAlignment="1">
      <alignment vertical="top"/>
    </xf>
    <xf numFmtId="9" fontId="13" fillId="0" borderId="1" xfId="2" applyFont="1" applyFill="1" applyBorder="1" applyAlignment="1">
      <alignment horizontal="center" vertical="top"/>
    </xf>
    <xf numFmtId="9" fontId="2" fillId="0" borderId="0" xfId="2" applyFont="1" applyAlignment="1">
      <alignment horizontal="center"/>
    </xf>
    <xf numFmtId="0" fontId="9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43" fontId="13" fillId="2" borderId="1" xfId="1" applyFont="1" applyFill="1" applyBorder="1"/>
    <xf numFmtId="0" fontId="9" fillId="2" borderId="1" xfId="0" applyFont="1" applyFill="1" applyBorder="1" applyAlignment="1">
      <alignment wrapText="1"/>
    </xf>
    <xf numFmtId="43" fontId="4" fillId="2" borderId="1" xfId="1" applyFont="1" applyFill="1" applyBorder="1" applyAlignment="1">
      <alignment wrapText="1"/>
    </xf>
    <xf numFmtId="43" fontId="4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43" fontId="13" fillId="2" borderId="3" xfId="1" applyFont="1" applyFill="1" applyBorder="1" applyAlignment="1">
      <alignment wrapText="1"/>
    </xf>
    <xf numFmtId="43" fontId="4" fillId="2" borderId="1" xfId="0" applyNumberFormat="1" applyFont="1" applyFill="1" applyBorder="1" applyAlignment="1">
      <alignment wrapText="1"/>
    </xf>
    <xf numFmtId="0" fontId="13" fillId="2" borderId="1" xfId="0" applyFont="1" applyFill="1" applyBorder="1"/>
    <xf numFmtId="43" fontId="4" fillId="2" borderId="1" xfId="1" applyFont="1" applyFill="1" applyBorder="1" applyAlignment="1">
      <alignment vertical="top" wrapText="1"/>
    </xf>
    <xf numFmtId="43" fontId="13" fillId="2" borderId="1" xfId="1" applyFont="1" applyFill="1" applyBorder="1" applyAlignment="1">
      <alignment vertical="top" wrapText="1"/>
    </xf>
    <xf numFmtId="43" fontId="4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wrapText="1"/>
    </xf>
    <xf numFmtId="43" fontId="13" fillId="2" borderId="1" xfId="1" applyFont="1" applyFill="1" applyBorder="1" applyAlignment="1">
      <alignment vertical="center" wrapText="1"/>
    </xf>
    <xf numFmtId="43" fontId="13" fillId="2" borderId="8" xfId="1" applyFont="1" applyFill="1" applyBorder="1" applyAlignment="1">
      <alignment vertical="center" wrapText="1"/>
    </xf>
    <xf numFmtId="43" fontId="18" fillId="2" borderId="0" xfId="0" applyNumberFormat="1" applyFont="1" applyFill="1"/>
    <xf numFmtId="43" fontId="3" fillId="2" borderId="0" xfId="1" applyFont="1" applyFill="1"/>
    <xf numFmtId="43" fontId="21" fillId="2" borderId="0" xfId="1" applyFont="1" applyFill="1" applyAlignment="1"/>
    <xf numFmtId="43" fontId="3" fillId="2" borderId="0" xfId="0" applyNumberFormat="1" applyFont="1" applyFill="1" applyAlignment="1">
      <alignment vertical="top"/>
    </xf>
    <xf numFmtId="0" fontId="4" fillId="2" borderId="0" xfId="0" applyFont="1" applyFill="1"/>
    <xf numFmtId="43" fontId="9" fillId="2" borderId="0" xfId="0" applyNumberFormat="1" applyFont="1" applyFill="1"/>
    <xf numFmtId="43" fontId="4" fillId="0" borderId="0" xfId="1" applyFont="1" applyFill="1"/>
    <xf numFmtId="43" fontId="8" fillId="0" borderId="9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43" fontId="13" fillId="0" borderId="1" xfId="1" applyFont="1" applyFill="1" applyBorder="1"/>
    <xf numFmtId="43" fontId="13" fillId="0" borderId="3" xfId="1" applyFont="1" applyFill="1" applyBorder="1" applyAlignment="1">
      <alignment wrapText="1"/>
    </xf>
    <xf numFmtId="43" fontId="13" fillId="0" borderId="1" xfId="1" applyFont="1" applyFill="1" applyBorder="1" applyAlignment="1">
      <alignment vertical="top" wrapText="1"/>
    </xf>
    <xf numFmtId="43" fontId="4" fillId="0" borderId="1" xfId="1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vertical="center" wrapText="1"/>
    </xf>
    <xf numFmtId="43" fontId="13" fillId="0" borderId="8" xfId="1" applyFont="1" applyFill="1" applyBorder="1" applyAlignment="1">
      <alignment vertical="center" wrapText="1"/>
    </xf>
    <xf numFmtId="43" fontId="3" fillId="0" borderId="0" xfId="1" applyFont="1" applyFill="1"/>
    <xf numFmtId="43" fontId="3" fillId="0" borderId="0" xfId="1" applyFont="1" applyFill="1" applyAlignment="1">
      <alignment vertical="top"/>
    </xf>
    <xf numFmtId="14" fontId="4" fillId="0" borderId="0" xfId="1" applyNumberFormat="1" applyFont="1" applyFill="1" applyAlignment="1"/>
    <xf numFmtId="43" fontId="21" fillId="0" borderId="0" xfId="1" applyFont="1" applyFill="1" applyAlignment="1"/>
    <xf numFmtId="43" fontId="21" fillId="0" borderId="0" xfId="1" applyFont="1"/>
    <xf numFmtId="43" fontId="21" fillId="2" borderId="0" xfId="1" applyFont="1" applyFill="1"/>
    <xf numFmtId="14" fontId="4" fillId="0" borderId="0" xfId="1" applyNumberFormat="1" applyFont="1" applyAlignment="1">
      <alignment horizontal="center"/>
    </xf>
    <xf numFmtId="43" fontId="9" fillId="0" borderId="1" xfId="1" applyFont="1" applyBorder="1" applyAlignment="1">
      <alignment wrapText="1"/>
    </xf>
    <xf numFmtId="0" fontId="9" fillId="9" borderId="0" xfId="0" applyFont="1" applyFill="1" applyAlignment="1">
      <alignment wrapText="1"/>
    </xf>
    <xf numFmtId="164" fontId="9" fillId="9" borderId="0" xfId="0" applyNumberFormat="1" applyFont="1" applyFill="1" applyAlignment="1">
      <alignment wrapText="1"/>
    </xf>
    <xf numFmtId="43" fontId="4" fillId="0" borderId="0" xfId="0" applyNumberFormat="1" applyFont="1" applyAlignment="1">
      <alignment horizontal="center"/>
    </xf>
    <xf numFmtId="43" fontId="9" fillId="9" borderId="0" xfId="0" applyNumberFormat="1" applyFont="1" applyFill="1" applyAlignment="1">
      <alignment wrapText="1"/>
    </xf>
    <xf numFmtId="43" fontId="19" fillId="0" borderId="0" xfId="0" applyNumberFormat="1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4" fontId="4" fillId="0" borderId="0" xfId="1" applyNumberFormat="1" applyFont="1" applyAlignment="1">
      <alignment horizontal="center"/>
    </xf>
    <xf numFmtId="43" fontId="4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left" vertical="top"/>
    </xf>
    <xf numFmtId="43" fontId="4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379</xdr:row>
      <xdr:rowOff>47625</xdr:rowOff>
    </xdr:from>
    <xdr:to>
      <xdr:col>21</xdr:col>
      <xdr:colOff>35538</xdr:colOff>
      <xdr:row>380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782550" y="44662725"/>
          <a:ext cx="2927274" cy="789215"/>
        </a:xfrm>
        <a:prstGeom prst="rect">
          <a:avLst/>
        </a:prstGeom>
      </xdr:spPr>
    </xdr:pic>
    <xdr:clientData/>
  </xdr:twoCellAnchor>
  <xdr:twoCellAnchor editAs="oneCell">
    <xdr:from>
      <xdr:col>10</xdr:col>
      <xdr:colOff>515142</xdr:colOff>
      <xdr:row>395</xdr:row>
      <xdr:rowOff>0</xdr:rowOff>
    </xdr:from>
    <xdr:to>
      <xdr:col>14</xdr:col>
      <xdr:colOff>538948</xdr:colOff>
      <xdr:row>395</xdr:row>
      <xdr:rowOff>43518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flipV="1">
          <a:off x="9252872" y="47440332"/>
          <a:ext cx="2863873" cy="485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182363</xdr:colOff>
      <xdr:row>382</xdr:row>
      <xdr:rowOff>65942</xdr:rowOff>
    </xdr:from>
    <xdr:to>
      <xdr:col>4</xdr:col>
      <xdr:colOff>586711</xdr:colOff>
      <xdr:row>391</xdr:row>
      <xdr:rowOff>135319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323812-7AA4-4E96-9E4D-550849B11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2036" y="45031269"/>
          <a:ext cx="1232290" cy="640877"/>
        </a:xfrm>
        <a:prstGeom prst="rect">
          <a:avLst/>
        </a:prstGeom>
      </xdr:spPr>
    </xdr:pic>
    <xdr:clientData/>
  </xdr:twoCellAnchor>
  <xdr:twoCellAnchor editAs="oneCell">
    <xdr:from>
      <xdr:col>12</xdr:col>
      <xdr:colOff>46125</xdr:colOff>
      <xdr:row>382</xdr:row>
      <xdr:rowOff>7327</xdr:rowOff>
    </xdr:from>
    <xdr:to>
      <xdr:col>12</xdr:col>
      <xdr:colOff>555122</xdr:colOff>
      <xdr:row>392</xdr:row>
      <xdr:rowOff>35168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291F408-B307-42FA-ACB8-8BABAD1CE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1240" y="44972654"/>
          <a:ext cx="508997" cy="760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552450</xdr:colOff>
      <xdr:row>379</xdr:row>
      <xdr:rowOff>47625</xdr:rowOff>
    </xdr:from>
    <xdr:to>
      <xdr:col>33</xdr:col>
      <xdr:colOff>152769</xdr:colOff>
      <xdr:row>380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10A9CC-148B-4EC3-A457-D8C638642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906375" y="43843575"/>
          <a:ext cx="3705594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515142</xdr:colOff>
      <xdr:row>395</xdr:row>
      <xdr:rowOff>0</xdr:rowOff>
    </xdr:from>
    <xdr:to>
      <xdr:col>26</xdr:col>
      <xdr:colOff>538948</xdr:colOff>
      <xdr:row>395</xdr:row>
      <xdr:rowOff>43518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6C682F-575C-4612-8B61-51060CBF4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flipV="1">
          <a:off x="9182892" y="45319950"/>
          <a:ext cx="2900356" cy="435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IZ/MARIZ%20FUND%20101/CY%202023/PENRO%20REPORTS%202023/FAR%205%20AD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el2\Downloads\FAR%205(monthly)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CCOUNTING\REPORTS\CY%202023\PENRO\PDI\JAN-MA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01"/>
    </sheetNames>
    <sheetDataSet>
      <sheetData sheetId="0">
        <row r="25">
          <cell r="E25">
            <v>95384.4</v>
          </cell>
        </row>
        <row r="26">
          <cell r="E26">
            <v>20000</v>
          </cell>
        </row>
        <row r="27">
          <cell r="E27">
            <v>65575</v>
          </cell>
        </row>
        <row r="28">
          <cell r="E28">
            <v>855.9</v>
          </cell>
        </row>
        <row r="29">
          <cell r="E29">
            <v>11200</v>
          </cell>
        </row>
        <row r="30">
          <cell r="E30">
            <v>19690</v>
          </cell>
        </row>
        <row r="31">
          <cell r="E31">
            <v>1720.02</v>
          </cell>
        </row>
        <row r="32">
          <cell r="E32">
            <v>15032</v>
          </cell>
        </row>
        <row r="34">
          <cell r="E34">
            <v>18346.34</v>
          </cell>
        </row>
        <row r="35">
          <cell r="E35">
            <v>1156881.8</v>
          </cell>
        </row>
        <row r="38">
          <cell r="E38">
            <v>25</v>
          </cell>
        </row>
        <row r="56">
          <cell r="E56">
            <v>91871.409999999989</v>
          </cell>
        </row>
        <row r="58">
          <cell r="E58">
            <v>33650</v>
          </cell>
        </row>
        <row r="61">
          <cell r="E61">
            <v>3000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RR_25"/>
      <sheetName val="SWRR_75"/>
      <sheetName val="SIPLAS_25"/>
      <sheetName val="SIPLAS_75 "/>
      <sheetName val="101"/>
      <sheetName val="CONSO75"/>
      <sheetName val="CONSO25"/>
    </sheetNames>
    <sheetDataSet>
      <sheetData sheetId="0"/>
      <sheetData sheetId="1"/>
      <sheetData sheetId="2"/>
      <sheetData sheetId="3"/>
      <sheetData sheetId="4">
        <row r="18">
          <cell r="G18">
            <v>1717252.92</v>
          </cell>
        </row>
        <row r="21">
          <cell r="G21">
            <v>7318</v>
          </cell>
        </row>
        <row r="23">
          <cell r="G23">
            <v>358650</v>
          </cell>
        </row>
        <row r="25">
          <cell r="G25">
            <v>11001</v>
          </cell>
        </row>
        <row r="27">
          <cell r="G27">
            <v>500</v>
          </cell>
        </row>
        <row r="36">
          <cell r="G36">
            <v>496054.5</v>
          </cell>
        </row>
        <row r="39">
          <cell r="G39">
            <v>31460.44</v>
          </cell>
        </row>
        <row r="73">
          <cell r="G73">
            <v>4749.01</v>
          </cell>
        </row>
        <row r="87">
          <cell r="G87">
            <v>25.05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y"/>
    </sheetNames>
    <sheetDataSet>
      <sheetData sheetId="0"/>
      <sheetData sheetId="1">
        <row r="61">
          <cell r="D61">
            <v>4200</v>
          </cell>
        </row>
        <row r="63">
          <cell r="D63">
            <v>6325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96"/>
  <sheetViews>
    <sheetView tabSelected="1" topLeftCell="A365" zoomScale="130" zoomScaleNormal="130" zoomScaleSheetLayoutView="100" workbookViewId="0">
      <selection activeCell="O394" sqref="A1:O394"/>
    </sheetView>
  </sheetViews>
  <sheetFormatPr defaultRowHeight="12.75" x14ac:dyDescent="0.2"/>
  <cols>
    <col min="1" max="1" width="0.28515625" style="9" customWidth="1"/>
    <col min="2" max="2" width="28.7109375" style="9" customWidth="1"/>
    <col min="3" max="3" width="10.85546875" style="152" customWidth="1"/>
    <col min="4" max="4" width="12.42578125" style="8" customWidth="1"/>
    <col min="5" max="5" width="13" style="9" customWidth="1"/>
    <col min="6" max="7" width="11.42578125" style="9" customWidth="1"/>
    <col min="8" max="8" width="14" style="9" customWidth="1"/>
    <col min="9" max="9" width="13.7109375" style="8" customWidth="1"/>
    <col min="10" max="10" width="14.140625" style="9" bestFit="1" customWidth="1"/>
    <col min="11" max="11" width="10.140625" style="9" customWidth="1"/>
    <col min="12" max="12" width="12.140625" style="9" customWidth="1"/>
    <col min="13" max="13" width="12.5703125" style="9" bestFit="1" customWidth="1"/>
    <col min="14" max="14" width="8.28515625" style="10" customWidth="1"/>
    <col min="15" max="15" width="12.140625" style="9" customWidth="1"/>
    <col min="16" max="16" width="12.5703125" style="9" customWidth="1"/>
    <col min="17" max="17" width="12.140625" style="9" bestFit="1" customWidth="1"/>
    <col min="18" max="18" width="11.28515625" style="9" bestFit="1" customWidth="1"/>
    <col min="19" max="16384" width="9.140625" style="9"/>
  </cols>
  <sheetData>
    <row r="1" spans="2:19" x14ac:dyDescent="0.2">
      <c r="B1" s="235" t="s">
        <v>0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2:19" ht="15" x14ac:dyDescent="0.25">
      <c r="B2" s="234" t="s">
        <v>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2:19" x14ac:dyDescent="0.2">
      <c r="B3" s="236" t="s">
        <v>144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R3" s="9" t="s">
        <v>131</v>
      </c>
      <c r="S3" s="9" t="s">
        <v>136</v>
      </c>
    </row>
    <row r="4" spans="2:19" x14ac:dyDescent="0.2">
      <c r="R4" s="9" t="s">
        <v>132</v>
      </c>
    </row>
    <row r="5" spans="2:19" x14ac:dyDescent="0.2">
      <c r="B5" s="6" t="s">
        <v>2</v>
      </c>
      <c r="C5" s="7" t="s">
        <v>57</v>
      </c>
      <c r="R5" s="9" t="s">
        <v>133</v>
      </c>
      <c r="S5" s="9" t="s">
        <v>136</v>
      </c>
    </row>
    <row r="6" spans="2:19" x14ac:dyDescent="0.2">
      <c r="B6" s="6" t="s">
        <v>3</v>
      </c>
      <c r="C6" s="7" t="s">
        <v>58</v>
      </c>
      <c r="R6" s="9" t="s">
        <v>134</v>
      </c>
      <c r="S6" s="9" t="s">
        <v>136</v>
      </c>
    </row>
    <row r="7" spans="2:19" x14ac:dyDescent="0.2">
      <c r="B7" s="6" t="s">
        <v>4</v>
      </c>
      <c r="C7" s="7" t="s">
        <v>102</v>
      </c>
      <c r="J7" s="11"/>
      <c r="R7" s="9" t="s">
        <v>135</v>
      </c>
    </row>
    <row r="8" spans="2:19" x14ac:dyDescent="0.2">
      <c r="B8" s="6" t="s">
        <v>5</v>
      </c>
      <c r="C8" s="7" t="s">
        <v>99</v>
      </c>
    </row>
    <row r="9" spans="2:19" x14ac:dyDescent="0.2">
      <c r="B9" s="6" t="s">
        <v>6</v>
      </c>
      <c r="C9" s="7" t="s">
        <v>47</v>
      </c>
    </row>
    <row r="10" spans="2:19" ht="28.5" customHeight="1" x14ac:dyDescent="0.2">
      <c r="B10" s="237" t="s">
        <v>48</v>
      </c>
      <c r="C10" s="239" t="s">
        <v>49</v>
      </c>
      <c r="D10" s="241" t="s">
        <v>50</v>
      </c>
      <c r="E10" s="243" t="s">
        <v>7</v>
      </c>
      <c r="F10" s="244"/>
      <c r="G10" s="244"/>
      <c r="H10" s="244"/>
      <c r="I10" s="245"/>
      <c r="J10" s="243" t="s">
        <v>46</v>
      </c>
      <c r="K10" s="244"/>
      <c r="L10" s="245"/>
      <c r="M10" s="243" t="s">
        <v>8</v>
      </c>
      <c r="N10" s="245"/>
      <c r="O10" s="251" t="s">
        <v>9</v>
      </c>
    </row>
    <row r="11" spans="2:19" s="16" customFormat="1" ht="24" customHeight="1" x14ac:dyDescent="0.2">
      <c r="B11" s="238"/>
      <c r="C11" s="240"/>
      <c r="D11" s="242"/>
      <c r="E11" s="12" t="s">
        <v>51</v>
      </c>
      <c r="F11" s="12" t="s">
        <v>52</v>
      </c>
      <c r="G11" s="12" t="s">
        <v>53</v>
      </c>
      <c r="H11" s="12" t="s">
        <v>54</v>
      </c>
      <c r="I11" s="13" t="s">
        <v>10</v>
      </c>
      <c r="J11" s="12" t="s">
        <v>55</v>
      </c>
      <c r="K11" s="12" t="s">
        <v>56</v>
      </c>
      <c r="L11" s="14" t="s">
        <v>11</v>
      </c>
      <c r="M11" s="14" t="s">
        <v>12</v>
      </c>
      <c r="N11" s="15" t="s">
        <v>13</v>
      </c>
      <c r="O11" s="252"/>
    </row>
    <row r="12" spans="2:19" x14ac:dyDescent="0.2">
      <c r="B12" s="17">
        <v>1</v>
      </c>
      <c r="C12" s="17">
        <v>2</v>
      </c>
      <c r="D12" s="18">
        <v>3</v>
      </c>
      <c r="E12" s="17">
        <v>4</v>
      </c>
      <c r="F12" s="17">
        <v>5</v>
      </c>
      <c r="G12" s="17">
        <v>6</v>
      </c>
      <c r="H12" s="17">
        <v>7</v>
      </c>
      <c r="I12" s="19" t="s">
        <v>14</v>
      </c>
      <c r="J12" s="17">
        <v>9</v>
      </c>
      <c r="K12" s="17">
        <v>10</v>
      </c>
      <c r="L12" s="20" t="s">
        <v>15</v>
      </c>
      <c r="M12" s="20" t="s">
        <v>16</v>
      </c>
      <c r="N12" s="21" t="s">
        <v>17</v>
      </c>
      <c r="O12" s="17">
        <v>14</v>
      </c>
    </row>
    <row r="13" spans="2:19" x14ac:dyDescent="0.2">
      <c r="B13" s="22" t="s">
        <v>79</v>
      </c>
      <c r="C13" s="23"/>
      <c r="D13" s="24"/>
      <c r="E13" s="23"/>
      <c r="F13" s="23"/>
      <c r="G13" s="23"/>
      <c r="H13" s="23"/>
      <c r="I13" s="25"/>
      <c r="J13" s="23"/>
      <c r="K13" s="23"/>
      <c r="L13" s="26"/>
      <c r="M13" s="26"/>
      <c r="N13" s="27"/>
      <c r="O13" s="23"/>
    </row>
    <row r="14" spans="2:19" s="33" customFormat="1" x14ac:dyDescent="0.2">
      <c r="B14" s="28" t="s">
        <v>18</v>
      </c>
      <c r="C14" s="29"/>
      <c r="D14" s="30"/>
      <c r="E14" s="31"/>
      <c r="F14" s="31"/>
      <c r="G14" s="31"/>
      <c r="H14" s="31"/>
      <c r="I14" s="30"/>
      <c r="J14" s="31"/>
      <c r="K14" s="31"/>
      <c r="L14" s="31"/>
      <c r="M14" s="31"/>
      <c r="N14" s="32"/>
      <c r="O14" s="31"/>
    </row>
    <row r="15" spans="2:19" s="33" customFormat="1" x14ac:dyDescent="0.2">
      <c r="B15" s="28" t="s">
        <v>19</v>
      </c>
      <c r="C15" s="29"/>
      <c r="D15" s="30">
        <f>+D16</f>
        <v>543000</v>
      </c>
      <c r="E15" s="30">
        <f t="shared" ref="E15:I15" si="0">+E16</f>
        <v>810457.79</v>
      </c>
      <c r="F15" s="30">
        <f t="shared" si="0"/>
        <v>213699.8</v>
      </c>
      <c r="G15" s="30">
        <f t="shared" si="0"/>
        <v>0</v>
      </c>
      <c r="H15" s="30">
        <f t="shared" si="0"/>
        <v>0</v>
      </c>
      <c r="I15" s="30">
        <f t="shared" si="0"/>
        <v>1024157.5900000001</v>
      </c>
      <c r="J15" s="30">
        <f t="shared" ref="J15" si="1">+J16</f>
        <v>1013705.5900000001</v>
      </c>
      <c r="K15" s="30">
        <f t="shared" ref="K15" si="2">+K16</f>
        <v>0</v>
      </c>
      <c r="L15" s="30">
        <f t="shared" ref="L15:M15" si="3">+L16</f>
        <v>1013705.5900000001</v>
      </c>
      <c r="M15" s="30">
        <f t="shared" si="3"/>
        <v>481157.59000000008</v>
      </c>
      <c r="N15" s="32">
        <f>+M15/D15</f>
        <v>0.88610974217311245</v>
      </c>
      <c r="O15" s="31"/>
    </row>
    <row r="16" spans="2:19" s="33" customFormat="1" x14ac:dyDescent="0.2">
      <c r="B16" s="28" t="s">
        <v>20</v>
      </c>
      <c r="C16" s="29"/>
      <c r="D16" s="30">
        <f>+D17+D24</f>
        <v>543000</v>
      </c>
      <c r="E16" s="30">
        <f t="shared" ref="E16:I16" si="4">+E17+E24</f>
        <v>810457.79</v>
      </c>
      <c r="F16" s="30">
        <f t="shared" si="4"/>
        <v>213699.8</v>
      </c>
      <c r="G16" s="30">
        <f t="shared" si="4"/>
        <v>0</v>
      </c>
      <c r="H16" s="30">
        <f t="shared" si="4"/>
        <v>0</v>
      </c>
      <c r="I16" s="30">
        <f t="shared" si="4"/>
        <v>1024157.5900000001</v>
      </c>
      <c r="J16" s="30">
        <f t="shared" ref="J16" si="5">+J17+J24</f>
        <v>1013705.5900000001</v>
      </c>
      <c r="K16" s="30">
        <f t="shared" ref="K16" si="6">+K17+K24</f>
        <v>0</v>
      </c>
      <c r="L16" s="30">
        <f t="shared" ref="L16:M16" si="7">+L17+L24</f>
        <v>1013705.5900000001</v>
      </c>
      <c r="M16" s="30">
        <f t="shared" si="7"/>
        <v>481157.59000000008</v>
      </c>
      <c r="N16" s="32">
        <f t="shared" ref="N16:N63" si="8">+M16/D16</f>
        <v>0.88610974217311245</v>
      </c>
      <c r="O16" s="31"/>
    </row>
    <row r="17" spans="2:15" s="33" customFormat="1" x14ac:dyDescent="0.2">
      <c r="B17" s="28" t="s">
        <v>21</v>
      </c>
      <c r="C17" s="29"/>
      <c r="D17" s="30">
        <f>SUM(D18:D23)</f>
        <v>0</v>
      </c>
      <c r="E17" s="30">
        <f t="shared" ref="E17:I17" si="9">SUM(E18:E23)</f>
        <v>0</v>
      </c>
      <c r="F17" s="30">
        <f t="shared" si="9"/>
        <v>0</v>
      </c>
      <c r="G17" s="30">
        <f t="shared" si="9"/>
        <v>0</v>
      </c>
      <c r="H17" s="30">
        <f t="shared" si="9"/>
        <v>0</v>
      </c>
      <c r="I17" s="30">
        <f t="shared" si="9"/>
        <v>0</v>
      </c>
      <c r="J17" s="30">
        <f t="shared" ref="J17" si="10">SUM(J18:J23)</f>
        <v>0</v>
      </c>
      <c r="K17" s="30">
        <f t="shared" ref="K17" si="11">SUM(K18:K23)</f>
        <v>0</v>
      </c>
      <c r="L17" s="30">
        <f t="shared" ref="L17:M17" si="12">SUM(L18:L23)</f>
        <v>0</v>
      </c>
      <c r="M17" s="30">
        <f t="shared" si="12"/>
        <v>0</v>
      </c>
      <c r="N17" s="32" t="e">
        <f t="shared" si="8"/>
        <v>#DIV/0!</v>
      </c>
      <c r="O17" s="31"/>
    </row>
    <row r="18" spans="2:15" s="16" customFormat="1" hidden="1" x14ac:dyDescent="0.2">
      <c r="B18" s="34" t="s">
        <v>22</v>
      </c>
      <c r="C18" s="35">
        <v>4010101001</v>
      </c>
      <c r="D18" s="36"/>
      <c r="E18" s="37"/>
      <c r="F18" s="37"/>
      <c r="G18" s="37"/>
      <c r="H18" s="37"/>
      <c r="I18" s="36">
        <f t="shared" ref="I18:I30" si="13">SUM(E18:H18)</f>
        <v>0</v>
      </c>
      <c r="J18" s="37"/>
      <c r="K18" s="37"/>
      <c r="L18" s="37"/>
      <c r="M18" s="30">
        <f t="shared" ref="M18:M35" si="14">I18-D18</f>
        <v>0</v>
      </c>
      <c r="N18" s="32" t="e">
        <f t="shared" si="8"/>
        <v>#DIV/0!</v>
      </c>
      <c r="O18" s="37"/>
    </row>
    <row r="19" spans="2:15" s="16" customFormat="1" hidden="1" x14ac:dyDescent="0.2">
      <c r="B19" s="34" t="s">
        <v>23</v>
      </c>
      <c r="C19" s="35">
        <v>4010303001</v>
      </c>
      <c r="D19" s="36"/>
      <c r="E19" s="37"/>
      <c r="F19" s="37"/>
      <c r="G19" s="37"/>
      <c r="H19" s="37"/>
      <c r="I19" s="36">
        <f t="shared" si="13"/>
        <v>0</v>
      </c>
      <c r="J19" s="37"/>
      <c r="K19" s="37"/>
      <c r="L19" s="37"/>
      <c r="M19" s="30">
        <f t="shared" si="14"/>
        <v>0</v>
      </c>
      <c r="N19" s="32" t="e">
        <f t="shared" si="8"/>
        <v>#DIV/0!</v>
      </c>
      <c r="O19" s="37"/>
    </row>
    <row r="20" spans="2:15" s="16" customFormat="1" hidden="1" x14ac:dyDescent="0.2">
      <c r="B20" s="34" t="s">
        <v>24</v>
      </c>
      <c r="C20" s="35">
        <v>4010303002</v>
      </c>
      <c r="D20" s="36"/>
      <c r="E20" s="37"/>
      <c r="F20" s="37"/>
      <c r="G20" s="37"/>
      <c r="H20" s="37"/>
      <c r="I20" s="36">
        <f t="shared" si="13"/>
        <v>0</v>
      </c>
      <c r="J20" s="37"/>
      <c r="K20" s="37"/>
      <c r="L20" s="37"/>
      <c r="M20" s="30">
        <f t="shared" si="14"/>
        <v>0</v>
      </c>
      <c r="N20" s="32" t="e">
        <f t="shared" si="8"/>
        <v>#DIV/0!</v>
      </c>
      <c r="O20" s="37"/>
    </row>
    <row r="21" spans="2:15" s="16" customFormat="1" hidden="1" x14ac:dyDescent="0.2">
      <c r="B21" s="34" t="s">
        <v>25</v>
      </c>
      <c r="C21" s="35">
        <v>4010104000</v>
      </c>
      <c r="D21" s="36"/>
      <c r="E21" s="37"/>
      <c r="F21" s="37"/>
      <c r="G21" s="37"/>
      <c r="H21" s="37"/>
      <c r="I21" s="36">
        <f t="shared" si="13"/>
        <v>0</v>
      </c>
      <c r="J21" s="37"/>
      <c r="K21" s="37"/>
      <c r="L21" s="37"/>
      <c r="M21" s="30">
        <f t="shared" si="14"/>
        <v>0</v>
      </c>
      <c r="N21" s="32" t="e">
        <f t="shared" si="8"/>
        <v>#DIV/0!</v>
      </c>
      <c r="O21" s="37"/>
    </row>
    <row r="22" spans="2:15" s="16" customFormat="1" hidden="1" x14ac:dyDescent="0.2">
      <c r="B22" s="34" t="s">
        <v>26</v>
      </c>
      <c r="C22" s="38"/>
      <c r="D22" s="36"/>
      <c r="E22" s="37"/>
      <c r="F22" s="37"/>
      <c r="G22" s="37"/>
      <c r="H22" s="37"/>
      <c r="I22" s="36">
        <f t="shared" si="13"/>
        <v>0</v>
      </c>
      <c r="J22" s="37"/>
      <c r="K22" s="37"/>
      <c r="L22" s="37"/>
      <c r="M22" s="30">
        <f t="shared" si="14"/>
        <v>0</v>
      </c>
      <c r="N22" s="32" t="e">
        <f t="shared" si="8"/>
        <v>#DIV/0!</v>
      </c>
      <c r="O22" s="37"/>
    </row>
    <row r="23" spans="2:15" s="16" customFormat="1" x14ac:dyDescent="0.2">
      <c r="B23" s="34" t="s">
        <v>70</v>
      </c>
      <c r="C23" s="38" t="s">
        <v>71</v>
      </c>
      <c r="D23" s="36"/>
      <c r="E23" s="37"/>
      <c r="F23" s="37"/>
      <c r="G23" s="37"/>
      <c r="H23" s="37"/>
      <c r="I23" s="36">
        <f t="shared" si="13"/>
        <v>0</v>
      </c>
      <c r="J23" s="37"/>
      <c r="K23" s="37"/>
      <c r="L23" s="37"/>
      <c r="M23" s="30">
        <f t="shared" si="14"/>
        <v>0</v>
      </c>
      <c r="N23" s="32" t="e">
        <f t="shared" si="8"/>
        <v>#DIV/0!</v>
      </c>
      <c r="O23" s="37"/>
    </row>
    <row r="24" spans="2:15" s="43" customFormat="1" x14ac:dyDescent="0.2">
      <c r="B24" s="39" t="s">
        <v>27</v>
      </c>
      <c r="C24" s="40"/>
      <c r="D24" s="41">
        <f>SUM(D25:D35)</f>
        <v>543000</v>
      </c>
      <c r="E24" s="41">
        <f t="shared" ref="E24:H24" si="15">SUM(E25:E35)</f>
        <v>810457.79</v>
      </c>
      <c r="F24" s="41">
        <f t="shared" si="15"/>
        <v>213699.8</v>
      </c>
      <c r="G24" s="41">
        <f t="shared" si="15"/>
        <v>0</v>
      </c>
      <c r="H24" s="41">
        <f t="shared" si="15"/>
        <v>0</v>
      </c>
      <c r="I24" s="41">
        <f t="shared" si="13"/>
        <v>1024157.5900000001</v>
      </c>
      <c r="J24" s="41">
        <f t="shared" ref="J24" si="16">SUM(J25:J35)</f>
        <v>1013705.5900000001</v>
      </c>
      <c r="K24" s="41">
        <f t="shared" ref="K24" si="17">SUM(K25:K35)</f>
        <v>0</v>
      </c>
      <c r="L24" s="41">
        <f t="shared" ref="L24:M24" si="18">SUM(L25:L35)</f>
        <v>1013705.5900000001</v>
      </c>
      <c r="M24" s="41">
        <f t="shared" si="18"/>
        <v>481157.59000000008</v>
      </c>
      <c r="N24" s="32">
        <f t="shared" si="8"/>
        <v>0.88610974217311245</v>
      </c>
      <c r="O24" s="42"/>
    </row>
    <row r="25" spans="2:15" s="16" customFormat="1" x14ac:dyDescent="0.2">
      <c r="B25" s="34" t="s">
        <v>77</v>
      </c>
      <c r="C25" s="38" t="s">
        <v>72</v>
      </c>
      <c r="D25" s="36">
        <v>4000</v>
      </c>
      <c r="E25" s="44"/>
      <c r="F25" s="36"/>
      <c r="G25" s="36"/>
      <c r="H25" s="36"/>
      <c r="I25" s="36">
        <f t="shared" si="13"/>
        <v>0</v>
      </c>
      <c r="J25" s="36">
        <f>+I25</f>
        <v>0</v>
      </c>
      <c r="K25" s="36"/>
      <c r="L25" s="45">
        <f t="shared" ref="L25:L35" si="19">SUM(J25:K25)</f>
        <v>0</v>
      </c>
      <c r="M25" s="46">
        <f t="shared" si="14"/>
        <v>-4000</v>
      </c>
      <c r="N25" s="32">
        <f t="shared" si="8"/>
        <v>-1</v>
      </c>
      <c r="O25" s="37"/>
    </row>
    <row r="26" spans="2:15" s="16" customFormat="1" x14ac:dyDescent="0.2">
      <c r="B26" s="34" t="s">
        <v>28</v>
      </c>
      <c r="C26" s="38" t="s">
        <v>59</v>
      </c>
      <c r="D26" s="36">
        <v>1000</v>
      </c>
      <c r="E26" s="44"/>
      <c r="F26" s="36"/>
      <c r="G26" s="36"/>
      <c r="H26" s="36"/>
      <c r="I26" s="36">
        <f t="shared" si="13"/>
        <v>0</v>
      </c>
      <c r="J26" s="36">
        <f t="shared" ref="J26:J35" si="20">+I26</f>
        <v>0</v>
      </c>
      <c r="K26" s="36"/>
      <c r="L26" s="45">
        <f t="shared" si="19"/>
        <v>0</v>
      </c>
      <c r="M26" s="46">
        <f t="shared" si="14"/>
        <v>-1000</v>
      </c>
      <c r="N26" s="32">
        <f t="shared" si="8"/>
        <v>-1</v>
      </c>
      <c r="O26" s="37"/>
    </row>
    <row r="27" spans="2:15" s="16" customFormat="1" x14ac:dyDescent="0.2">
      <c r="B27" s="34" t="s">
        <v>78</v>
      </c>
      <c r="C27" s="38" t="s">
        <v>73</v>
      </c>
      <c r="D27" s="36">
        <v>110000</v>
      </c>
      <c r="E27" s="44">
        <v>115958</v>
      </c>
      <c r="F27" s="36">
        <v>151030</v>
      </c>
      <c r="G27" s="36"/>
      <c r="H27" s="36"/>
      <c r="I27" s="36">
        <f t="shared" si="13"/>
        <v>266988</v>
      </c>
      <c r="J27" s="36">
        <f>256776</f>
        <v>256776</v>
      </c>
      <c r="K27" s="36"/>
      <c r="L27" s="45">
        <f t="shared" si="19"/>
        <v>256776</v>
      </c>
      <c r="M27" s="46">
        <f t="shared" si="14"/>
        <v>156988</v>
      </c>
      <c r="N27" s="32">
        <f t="shared" si="8"/>
        <v>1.4271636363636364</v>
      </c>
      <c r="O27" s="37"/>
    </row>
    <row r="28" spans="2:15" s="16" customFormat="1" x14ac:dyDescent="0.2">
      <c r="B28" s="34" t="s">
        <v>63</v>
      </c>
      <c r="C28" s="38" t="s">
        <v>64</v>
      </c>
      <c r="D28" s="36"/>
      <c r="E28" s="44">
        <v>500</v>
      </c>
      <c r="F28" s="36">
        <v>550</v>
      </c>
      <c r="G28" s="36"/>
      <c r="H28" s="36"/>
      <c r="I28" s="36">
        <f t="shared" si="13"/>
        <v>1050</v>
      </c>
      <c r="J28" s="36">
        <f t="shared" si="20"/>
        <v>1050</v>
      </c>
      <c r="K28" s="36"/>
      <c r="L28" s="45">
        <f t="shared" si="19"/>
        <v>1050</v>
      </c>
      <c r="M28" s="46">
        <f t="shared" si="14"/>
        <v>1050</v>
      </c>
      <c r="N28" s="32" t="e">
        <f t="shared" si="8"/>
        <v>#DIV/0!</v>
      </c>
      <c r="O28" s="37"/>
    </row>
    <row r="29" spans="2:15" s="16" customFormat="1" x14ac:dyDescent="0.2">
      <c r="B29" s="34" t="s">
        <v>76</v>
      </c>
      <c r="C29" s="38" t="s">
        <v>75</v>
      </c>
      <c r="D29" s="36"/>
      <c r="E29" s="44"/>
      <c r="F29" s="36"/>
      <c r="G29" s="36"/>
      <c r="H29" s="36"/>
      <c r="I29" s="36">
        <f t="shared" si="13"/>
        <v>0</v>
      </c>
      <c r="J29" s="36">
        <f t="shared" si="20"/>
        <v>0</v>
      </c>
      <c r="K29" s="36"/>
      <c r="L29" s="45">
        <f t="shared" si="19"/>
        <v>0</v>
      </c>
      <c r="M29" s="46">
        <f t="shared" si="14"/>
        <v>0</v>
      </c>
      <c r="N29" s="32" t="e">
        <f t="shared" si="8"/>
        <v>#DIV/0!</v>
      </c>
      <c r="O29" s="37"/>
    </row>
    <row r="30" spans="2:15" s="16" customFormat="1" x14ac:dyDescent="0.2">
      <c r="B30" s="34" t="s">
        <v>80</v>
      </c>
      <c r="C30" s="38" t="s">
        <v>74</v>
      </c>
      <c r="D30" s="36">
        <v>86000</v>
      </c>
      <c r="E30" s="44">
        <v>500</v>
      </c>
      <c r="F30" s="36">
        <v>6500</v>
      </c>
      <c r="G30" s="36"/>
      <c r="H30" s="36"/>
      <c r="I30" s="36">
        <f t="shared" si="13"/>
        <v>7000</v>
      </c>
      <c r="J30" s="36">
        <f t="shared" si="20"/>
        <v>7000</v>
      </c>
      <c r="K30" s="36"/>
      <c r="L30" s="45">
        <f t="shared" si="19"/>
        <v>7000</v>
      </c>
      <c r="M30" s="46">
        <f t="shared" si="14"/>
        <v>-79000</v>
      </c>
      <c r="N30" s="32">
        <f t="shared" si="8"/>
        <v>-0.91860465116279066</v>
      </c>
      <c r="O30" s="37"/>
    </row>
    <row r="31" spans="2:15" s="16" customFormat="1" x14ac:dyDescent="0.2">
      <c r="B31" s="34" t="s">
        <v>81</v>
      </c>
      <c r="C31" s="38" t="s">
        <v>82</v>
      </c>
      <c r="D31" s="36"/>
      <c r="E31" s="44"/>
      <c r="F31" s="36"/>
      <c r="G31" s="36"/>
      <c r="H31" s="36"/>
      <c r="I31" s="36">
        <f t="shared" ref="I31" si="21">SUM(E31:H31)</f>
        <v>0</v>
      </c>
      <c r="J31" s="36">
        <f t="shared" si="20"/>
        <v>0</v>
      </c>
      <c r="K31" s="36"/>
      <c r="L31" s="45">
        <f t="shared" si="19"/>
        <v>0</v>
      </c>
      <c r="M31" s="46">
        <f t="shared" si="14"/>
        <v>0</v>
      </c>
      <c r="N31" s="32" t="e">
        <f t="shared" si="8"/>
        <v>#DIV/0!</v>
      </c>
      <c r="O31" s="37"/>
    </row>
    <row r="32" spans="2:15" s="16" customFormat="1" x14ac:dyDescent="0.2">
      <c r="B32" s="34" t="s">
        <v>65</v>
      </c>
      <c r="C32" s="38" t="s">
        <v>83</v>
      </c>
      <c r="D32" s="36">
        <v>132000</v>
      </c>
      <c r="E32" s="44">
        <v>60152</v>
      </c>
      <c r="F32" s="36">
        <v>47860.4</v>
      </c>
      <c r="G32" s="36"/>
      <c r="H32" s="36"/>
      <c r="I32" s="36">
        <f t="shared" ref="I32:I35" si="22">SUM(E32:H32)</f>
        <v>108012.4</v>
      </c>
      <c r="J32" s="36">
        <v>107772.4</v>
      </c>
      <c r="K32" s="36"/>
      <c r="L32" s="45">
        <f t="shared" si="19"/>
        <v>107772.4</v>
      </c>
      <c r="M32" s="46">
        <f t="shared" si="14"/>
        <v>-23987.600000000006</v>
      </c>
      <c r="N32" s="32">
        <f t="shared" si="8"/>
        <v>-0.18172424242424245</v>
      </c>
      <c r="O32" s="37"/>
    </row>
    <row r="33" spans="2:15" s="16" customFormat="1" x14ac:dyDescent="0.2">
      <c r="B33" s="34" t="s">
        <v>84</v>
      </c>
      <c r="C33" s="38" t="s">
        <v>85</v>
      </c>
      <c r="D33" s="36">
        <v>10000</v>
      </c>
      <c r="E33" s="44"/>
      <c r="F33" s="36"/>
      <c r="G33" s="36"/>
      <c r="H33" s="36"/>
      <c r="I33" s="36">
        <f t="shared" ref="I33" si="23">SUM(E33:H33)</f>
        <v>0</v>
      </c>
      <c r="J33" s="36">
        <f t="shared" si="20"/>
        <v>0</v>
      </c>
      <c r="K33" s="36"/>
      <c r="L33" s="45">
        <f t="shared" si="19"/>
        <v>0</v>
      </c>
      <c r="M33" s="46">
        <f t="shared" si="14"/>
        <v>-10000</v>
      </c>
      <c r="N33" s="32">
        <f t="shared" si="8"/>
        <v>-1</v>
      </c>
      <c r="O33" s="37"/>
    </row>
    <row r="34" spans="2:15" s="54" customFormat="1" ht="22.5" x14ac:dyDescent="0.2">
      <c r="B34" s="47" t="s">
        <v>116</v>
      </c>
      <c r="C34" s="38" t="s">
        <v>117</v>
      </c>
      <c r="D34" s="48"/>
      <c r="E34" s="49"/>
      <c r="F34" s="48"/>
      <c r="G34" s="48"/>
      <c r="H34" s="48"/>
      <c r="I34" s="48">
        <f t="shared" si="22"/>
        <v>0</v>
      </c>
      <c r="J34" s="48">
        <f>+I34</f>
        <v>0</v>
      </c>
      <c r="K34" s="48"/>
      <c r="L34" s="50">
        <f t="shared" si="19"/>
        <v>0</v>
      </c>
      <c r="M34" s="51">
        <f t="shared" si="14"/>
        <v>0</v>
      </c>
      <c r="N34" s="52" t="e">
        <f t="shared" si="8"/>
        <v>#DIV/0!</v>
      </c>
      <c r="O34" s="53"/>
    </row>
    <row r="35" spans="2:15" s="54" customFormat="1" ht="33.75" x14ac:dyDescent="0.2">
      <c r="B35" s="47" t="s">
        <v>29</v>
      </c>
      <c r="C35" s="38" t="s">
        <v>67</v>
      </c>
      <c r="D35" s="48">
        <v>200000</v>
      </c>
      <c r="E35" s="49">
        <v>633347.79</v>
      </c>
      <c r="F35" s="48">
        <v>7759.4</v>
      </c>
      <c r="G35" s="48"/>
      <c r="H35" s="48"/>
      <c r="I35" s="48">
        <f t="shared" si="22"/>
        <v>641107.19000000006</v>
      </c>
      <c r="J35" s="48">
        <f t="shared" si="20"/>
        <v>641107.19000000006</v>
      </c>
      <c r="K35" s="48"/>
      <c r="L35" s="50">
        <f t="shared" si="19"/>
        <v>641107.19000000006</v>
      </c>
      <c r="M35" s="51">
        <f t="shared" si="14"/>
        <v>441107.19000000006</v>
      </c>
      <c r="N35" s="52">
        <f t="shared" si="8"/>
        <v>2.2055359500000002</v>
      </c>
      <c r="O35" s="53"/>
    </row>
    <row r="36" spans="2:15" s="43" customFormat="1" x14ac:dyDescent="0.2">
      <c r="B36" s="39" t="s">
        <v>30</v>
      </c>
      <c r="C36" s="40"/>
      <c r="D36" s="41">
        <f>+D37+D44</f>
        <v>0</v>
      </c>
      <c r="E36" s="41">
        <f>+E37+E44</f>
        <v>0</v>
      </c>
      <c r="F36" s="41">
        <f t="shared" ref="F36:M36" si="24">+F37+F44</f>
        <v>0</v>
      </c>
      <c r="G36" s="41">
        <f t="shared" si="24"/>
        <v>0</v>
      </c>
      <c r="H36" s="41">
        <f t="shared" si="24"/>
        <v>0</v>
      </c>
      <c r="I36" s="41">
        <f t="shared" si="24"/>
        <v>0</v>
      </c>
      <c r="J36" s="41">
        <f t="shared" si="24"/>
        <v>0</v>
      </c>
      <c r="K36" s="41">
        <f t="shared" si="24"/>
        <v>0</v>
      </c>
      <c r="L36" s="41">
        <f t="shared" si="24"/>
        <v>0</v>
      </c>
      <c r="M36" s="41">
        <f t="shared" si="24"/>
        <v>0</v>
      </c>
      <c r="N36" s="32" t="e">
        <f t="shared" si="8"/>
        <v>#DIV/0!</v>
      </c>
      <c r="O36" s="42"/>
    </row>
    <row r="37" spans="2:15" s="43" customFormat="1" x14ac:dyDescent="0.2">
      <c r="B37" s="39" t="s">
        <v>21</v>
      </c>
      <c r="C37" s="40"/>
      <c r="D37" s="41">
        <f>SUM(D39:D43)</f>
        <v>0</v>
      </c>
      <c r="E37" s="41">
        <f t="shared" ref="E37:M37" si="25">SUM(E39:E43)</f>
        <v>0</v>
      </c>
      <c r="F37" s="41">
        <f t="shared" si="25"/>
        <v>0</v>
      </c>
      <c r="G37" s="41">
        <f t="shared" si="25"/>
        <v>0</v>
      </c>
      <c r="H37" s="41">
        <f t="shared" si="25"/>
        <v>0</v>
      </c>
      <c r="I37" s="41">
        <f t="shared" si="25"/>
        <v>0</v>
      </c>
      <c r="J37" s="41">
        <f t="shared" si="25"/>
        <v>0</v>
      </c>
      <c r="K37" s="41">
        <f t="shared" si="25"/>
        <v>0</v>
      </c>
      <c r="L37" s="41">
        <f t="shared" si="25"/>
        <v>0</v>
      </c>
      <c r="M37" s="41">
        <f t="shared" si="25"/>
        <v>0</v>
      </c>
      <c r="N37" s="32" t="e">
        <f t="shared" si="8"/>
        <v>#DIV/0!</v>
      </c>
      <c r="O37" s="42"/>
    </row>
    <row r="38" spans="2:15" s="16" customFormat="1" ht="22.5" hidden="1" x14ac:dyDescent="0.2">
      <c r="B38" s="34" t="s">
        <v>31</v>
      </c>
      <c r="C38" s="38"/>
      <c r="D38" s="36"/>
      <c r="E38" s="37"/>
      <c r="F38" s="37"/>
      <c r="G38" s="37"/>
      <c r="H38" s="37"/>
      <c r="I38" s="36">
        <f t="shared" ref="I38:I43" si="26">SUM(E38:H38)</f>
        <v>0</v>
      </c>
      <c r="J38" s="37"/>
      <c r="K38" s="37"/>
      <c r="L38" s="37"/>
      <c r="M38" s="37"/>
      <c r="N38" s="32" t="e">
        <f t="shared" si="8"/>
        <v>#DIV/0!</v>
      </c>
      <c r="O38" s="37"/>
    </row>
    <row r="39" spans="2:15" s="16" customFormat="1" hidden="1" x14ac:dyDescent="0.2">
      <c r="B39" s="34" t="s">
        <v>22</v>
      </c>
      <c r="C39" s="35" t="s">
        <v>60</v>
      </c>
      <c r="D39" s="36"/>
      <c r="E39" s="37"/>
      <c r="F39" s="37"/>
      <c r="G39" s="37"/>
      <c r="H39" s="37"/>
      <c r="I39" s="36">
        <f t="shared" si="26"/>
        <v>0</v>
      </c>
      <c r="J39" s="37"/>
      <c r="K39" s="37"/>
      <c r="L39" s="37"/>
      <c r="M39" s="37"/>
      <c r="N39" s="32" t="e">
        <f t="shared" si="8"/>
        <v>#DIV/0!</v>
      </c>
      <c r="O39" s="37"/>
    </row>
    <row r="40" spans="2:15" s="16" customFormat="1" hidden="1" x14ac:dyDescent="0.2">
      <c r="B40" s="34" t="s">
        <v>23</v>
      </c>
      <c r="C40" s="35" t="s">
        <v>61</v>
      </c>
      <c r="D40" s="36"/>
      <c r="E40" s="37"/>
      <c r="F40" s="37"/>
      <c r="G40" s="37"/>
      <c r="H40" s="37"/>
      <c r="I40" s="36">
        <f t="shared" si="26"/>
        <v>0</v>
      </c>
      <c r="J40" s="37"/>
      <c r="K40" s="37"/>
      <c r="L40" s="37"/>
      <c r="M40" s="37"/>
      <c r="N40" s="32" t="e">
        <f t="shared" si="8"/>
        <v>#DIV/0!</v>
      </c>
      <c r="O40" s="37"/>
    </row>
    <row r="41" spans="2:15" s="16" customFormat="1" hidden="1" x14ac:dyDescent="0.2">
      <c r="B41" s="34" t="s">
        <v>24</v>
      </c>
      <c r="C41" s="35" t="s">
        <v>62</v>
      </c>
      <c r="D41" s="36"/>
      <c r="E41" s="37"/>
      <c r="F41" s="37"/>
      <c r="G41" s="37"/>
      <c r="H41" s="37"/>
      <c r="I41" s="36">
        <f t="shared" si="26"/>
        <v>0</v>
      </c>
      <c r="J41" s="37"/>
      <c r="K41" s="37"/>
      <c r="L41" s="37"/>
      <c r="M41" s="37"/>
      <c r="N41" s="32" t="e">
        <f t="shared" si="8"/>
        <v>#DIV/0!</v>
      </c>
      <c r="O41" s="37"/>
    </row>
    <row r="42" spans="2:15" s="16" customFormat="1" hidden="1" x14ac:dyDescent="0.2">
      <c r="B42" s="34" t="s">
        <v>32</v>
      </c>
      <c r="C42" s="38"/>
      <c r="D42" s="36"/>
      <c r="E42" s="37"/>
      <c r="F42" s="37"/>
      <c r="G42" s="37"/>
      <c r="H42" s="37"/>
      <c r="I42" s="36">
        <f t="shared" si="26"/>
        <v>0</v>
      </c>
      <c r="J42" s="37"/>
      <c r="K42" s="37"/>
      <c r="L42" s="37"/>
      <c r="M42" s="37"/>
      <c r="N42" s="32" t="e">
        <f t="shared" si="8"/>
        <v>#DIV/0!</v>
      </c>
      <c r="O42" s="37"/>
    </row>
    <row r="43" spans="2:15" s="16" customFormat="1" hidden="1" x14ac:dyDescent="0.2">
      <c r="B43" s="34" t="s">
        <v>33</v>
      </c>
      <c r="C43" s="38"/>
      <c r="D43" s="36"/>
      <c r="E43" s="37"/>
      <c r="F43" s="37"/>
      <c r="G43" s="37"/>
      <c r="H43" s="37"/>
      <c r="I43" s="36">
        <f t="shared" si="26"/>
        <v>0</v>
      </c>
      <c r="J43" s="37"/>
      <c r="K43" s="37"/>
      <c r="L43" s="37"/>
      <c r="M43" s="37"/>
      <c r="N43" s="32" t="e">
        <f t="shared" si="8"/>
        <v>#DIV/0!</v>
      </c>
      <c r="O43" s="37"/>
    </row>
    <row r="44" spans="2:15" s="43" customFormat="1" x14ac:dyDescent="0.2">
      <c r="B44" s="39" t="s">
        <v>27</v>
      </c>
      <c r="C44" s="40"/>
      <c r="D44" s="41">
        <f>SUM(D45:D46)</f>
        <v>0</v>
      </c>
      <c r="E44" s="41">
        <f>SUM(E45:E47)</f>
        <v>0</v>
      </c>
      <c r="F44" s="41">
        <f t="shared" ref="F44:M44" si="27">SUM(F45:F47)</f>
        <v>0</v>
      </c>
      <c r="G44" s="41">
        <f t="shared" si="27"/>
        <v>0</v>
      </c>
      <c r="H44" s="41">
        <f t="shared" si="27"/>
        <v>0</v>
      </c>
      <c r="I44" s="41">
        <f t="shared" si="27"/>
        <v>0</v>
      </c>
      <c r="J44" s="41">
        <f t="shared" si="27"/>
        <v>0</v>
      </c>
      <c r="K44" s="41">
        <f t="shared" si="27"/>
        <v>0</v>
      </c>
      <c r="L44" s="41">
        <f t="shared" si="27"/>
        <v>0</v>
      </c>
      <c r="M44" s="41">
        <f t="shared" si="27"/>
        <v>0</v>
      </c>
      <c r="N44" s="32" t="e">
        <f t="shared" si="8"/>
        <v>#DIV/0!</v>
      </c>
      <c r="O44" s="42"/>
    </row>
    <row r="45" spans="2:15" s="16" customFormat="1" ht="22.5" hidden="1" x14ac:dyDescent="0.2">
      <c r="B45" s="55" t="s">
        <v>34</v>
      </c>
      <c r="C45" s="38"/>
      <c r="D45" s="36"/>
      <c r="E45" s="37"/>
      <c r="F45" s="37"/>
      <c r="G45" s="37"/>
      <c r="H45" s="37"/>
      <c r="I45" s="36"/>
      <c r="J45" s="37"/>
      <c r="K45" s="37"/>
      <c r="L45" s="37"/>
      <c r="M45" s="37"/>
      <c r="N45" s="32" t="e">
        <f t="shared" si="8"/>
        <v>#DIV/0!</v>
      </c>
      <c r="O45" s="37"/>
    </row>
    <row r="46" spans="2:15" s="16" customFormat="1" ht="22.5" hidden="1" x14ac:dyDescent="0.2">
      <c r="B46" s="34" t="s">
        <v>35</v>
      </c>
      <c r="C46" s="38" t="s">
        <v>67</v>
      </c>
      <c r="D46" s="36"/>
      <c r="E46" s="37"/>
      <c r="F46" s="37"/>
      <c r="G46" s="37"/>
      <c r="H46" s="37"/>
      <c r="I46" s="36">
        <f t="shared" ref="I46:I63" si="28">SUM(E46:H46)</f>
        <v>0</v>
      </c>
      <c r="J46" s="37"/>
      <c r="K46" s="37"/>
      <c r="L46" s="45">
        <f>SUM(J46:K46)</f>
        <v>0</v>
      </c>
      <c r="M46" s="5">
        <f t="shared" ref="M46" si="29">+I46-D46</f>
        <v>0</v>
      </c>
      <c r="N46" s="32" t="e">
        <f t="shared" si="8"/>
        <v>#DIV/0!</v>
      </c>
      <c r="O46" s="37"/>
    </row>
    <row r="47" spans="2:15" s="57" customFormat="1" ht="22.5" hidden="1" x14ac:dyDescent="0.2">
      <c r="B47" s="34" t="s">
        <v>104</v>
      </c>
      <c r="C47" s="38" t="s">
        <v>66</v>
      </c>
      <c r="D47" s="36"/>
      <c r="E47" s="34"/>
      <c r="F47" s="45"/>
      <c r="G47" s="36"/>
      <c r="H47" s="34"/>
      <c r="I47" s="36">
        <f t="shared" ref="I47" si="30">SUM(E47:H47)</f>
        <v>0</v>
      </c>
      <c r="J47" s="34"/>
      <c r="K47" s="34"/>
      <c r="L47" s="5">
        <f t="shared" ref="L47" si="31">SUM(J47:K47)</f>
        <v>0</v>
      </c>
      <c r="M47" s="34"/>
      <c r="N47" s="56" t="e">
        <f t="shared" ref="N47" si="32">+M47/D47</f>
        <v>#DIV/0!</v>
      </c>
      <c r="O47" s="34"/>
    </row>
    <row r="48" spans="2:15" s="43" customFormat="1" ht="22.5" x14ac:dyDescent="0.2">
      <c r="B48" s="39" t="s">
        <v>36</v>
      </c>
      <c r="C48" s="40"/>
      <c r="D48" s="41">
        <f>+D49+D57</f>
        <v>0</v>
      </c>
      <c r="E48" s="41">
        <f t="shared" ref="E48:L48" si="33">+E49+E57</f>
        <v>138366.85</v>
      </c>
      <c r="F48" s="41">
        <f t="shared" si="33"/>
        <v>101515.09</v>
      </c>
      <c r="G48" s="41">
        <f t="shared" si="33"/>
        <v>0</v>
      </c>
      <c r="H48" s="41">
        <f t="shared" si="33"/>
        <v>0</v>
      </c>
      <c r="I48" s="41">
        <f t="shared" si="33"/>
        <v>239881.93999999997</v>
      </c>
      <c r="J48" s="41">
        <f t="shared" si="33"/>
        <v>237107.93999999997</v>
      </c>
      <c r="K48" s="41">
        <f t="shared" si="33"/>
        <v>0</v>
      </c>
      <c r="L48" s="41">
        <f t="shared" si="33"/>
        <v>237107.93999999997</v>
      </c>
      <c r="M48" s="41">
        <f t="shared" ref="M48" si="34">+M49+M57</f>
        <v>239881.93999999997</v>
      </c>
      <c r="N48" s="32" t="e">
        <f t="shared" si="8"/>
        <v>#DIV/0!</v>
      </c>
      <c r="O48" s="42"/>
    </row>
    <row r="49" spans="2:16" s="43" customFormat="1" x14ac:dyDescent="0.2">
      <c r="B49" s="39" t="s">
        <v>37</v>
      </c>
      <c r="C49" s="40"/>
      <c r="D49" s="41">
        <f>+D50</f>
        <v>0</v>
      </c>
      <c r="E49" s="41">
        <f t="shared" ref="E49:M49" si="35">+E50</f>
        <v>138366.85</v>
      </c>
      <c r="F49" s="41">
        <f t="shared" si="35"/>
        <v>101515.09</v>
      </c>
      <c r="G49" s="41">
        <f t="shared" si="35"/>
        <v>0</v>
      </c>
      <c r="H49" s="41">
        <f t="shared" si="35"/>
        <v>0</v>
      </c>
      <c r="I49" s="41">
        <f t="shared" si="35"/>
        <v>239881.93999999997</v>
      </c>
      <c r="J49" s="41">
        <f t="shared" si="35"/>
        <v>237107.93999999997</v>
      </c>
      <c r="K49" s="41">
        <f t="shared" si="35"/>
        <v>0</v>
      </c>
      <c r="L49" s="41">
        <f t="shared" si="35"/>
        <v>237107.93999999997</v>
      </c>
      <c r="M49" s="41">
        <f t="shared" si="35"/>
        <v>239881.93999999997</v>
      </c>
      <c r="N49" s="32" t="e">
        <f t="shared" si="8"/>
        <v>#DIV/0!</v>
      </c>
      <c r="O49" s="42"/>
    </row>
    <row r="50" spans="2:16" s="43" customFormat="1" x14ac:dyDescent="0.2">
      <c r="B50" s="39" t="s">
        <v>38</v>
      </c>
      <c r="C50" s="40"/>
      <c r="D50" s="41">
        <f>SUM(D51:D56)</f>
        <v>0</v>
      </c>
      <c r="E50" s="41">
        <f t="shared" ref="E50:L50" si="36">SUM(E51:E56)</f>
        <v>138366.85</v>
      </c>
      <c r="F50" s="41">
        <f t="shared" si="36"/>
        <v>101515.09</v>
      </c>
      <c r="G50" s="41">
        <f t="shared" si="36"/>
        <v>0</v>
      </c>
      <c r="H50" s="41">
        <f t="shared" si="36"/>
        <v>0</v>
      </c>
      <c r="I50" s="41">
        <f t="shared" si="36"/>
        <v>239881.93999999997</v>
      </c>
      <c r="J50" s="41">
        <f t="shared" si="36"/>
        <v>237107.93999999997</v>
      </c>
      <c r="K50" s="41">
        <f t="shared" si="36"/>
        <v>0</v>
      </c>
      <c r="L50" s="41">
        <f t="shared" si="36"/>
        <v>237107.93999999997</v>
      </c>
      <c r="M50" s="41">
        <f t="shared" ref="M50" si="37">SUM(M51:M56)</f>
        <v>239881.93999999997</v>
      </c>
      <c r="N50" s="32" t="e">
        <f t="shared" si="8"/>
        <v>#DIV/0!</v>
      </c>
      <c r="O50" s="42"/>
    </row>
    <row r="51" spans="2:16" s="16" customFormat="1" x14ac:dyDescent="0.2">
      <c r="B51" s="34" t="s">
        <v>39</v>
      </c>
      <c r="C51" s="38" t="s">
        <v>68</v>
      </c>
      <c r="D51" s="44"/>
      <c r="E51" s="44">
        <v>23680.34</v>
      </c>
      <c r="F51" s="44">
        <v>25789</v>
      </c>
      <c r="G51" s="44"/>
      <c r="H51" s="44"/>
      <c r="I51" s="44">
        <f>SUM(E51:H51)</f>
        <v>49469.34</v>
      </c>
      <c r="J51" s="44">
        <v>46695.34</v>
      </c>
      <c r="K51" s="37"/>
      <c r="L51" s="45">
        <f t="shared" ref="L51:L53" si="38">SUM(J51:K51)</f>
        <v>46695.34</v>
      </c>
      <c r="M51" s="46">
        <f t="shared" ref="M51:M53" si="39">I51-D51</f>
        <v>49469.34</v>
      </c>
      <c r="N51" s="58" t="e">
        <f t="shared" si="8"/>
        <v>#DIV/0!</v>
      </c>
      <c r="O51" s="37"/>
    </row>
    <row r="52" spans="2:16" s="16" customFormat="1" x14ac:dyDescent="0.2">
      <c r="B52" s="34" t="s">
        <v>40</v>
      </c>
      <c r="C52" s="38" t="s">
        <v>107</v>
      </c>
      <c r="D52" s="36"/>
      <c r="E52" s="36">
        <v>114686.51</v>
      </c>
      <c r="F52" s="36">
        <v>75726.09</v>
      </c>
      <c r="G52" s="36"/>
      <c r="H52" s="36"/>
      <c r="I52" s="36">
        <f t="shared" si="28"/>
        <v>190412.59999999998</v>
      </c>
      <c r="J52" s="44">
        <f t="shared" ref="J52:J53" si="40">+I52</f>
        <v>190412.59999999998</v>
      </c>
      <c r="K52" s="37"/>
      <c r="L52" s="45">
        <f t="shared" si="38"/>
        <v>190412.59999999998</v>
      </c>
      <c r="M52" s="46">
        <f t="shared" si="39"/>
        <v>190412.59999999998</v>
      </c>
      <c r="N52" s="32" t="e">
        <f t="shared" si="8"/>
        <v>#DIV/0!</v>
      </c>
      <c r="O52" s="37"/>
    </row>
    <row r="53" spans="2:16" s="16" customFormat="1" x14ac:dyDescent="0.2">
      <c r="B53" s="34" t="s">
        <v>41</v>
      </c>
      <c r="C53" s="38" t="s">
        <v>107</v>
      </c>
      <c r="D53" s="36"/>
      <c r="E53" s="36"/>
      <c r="F53" s="36"/>
      <c r="G53" s="37"/>
      <c r="H53" s="37"/>
      <c r="I53" s="36">
        <f t="shared" si="28"/>
        <v>0</v>
      </c>
      <c r="J53" s="44">
        <f t="shared" si="40"/>
        <v>0</v>
      </c>
      <c r="K53" s="37"/>
      <c r="L53" s="45">
        <f t="shared" si="38"/>
        <v>0</v>
      </c>
      <c r="M53" s="46">
        <f t="shared" si="39"/>
        <v>0</v>
      </c>
      <c r="N53" s="32" t="e">
        <f t="shared" si="8"/>
        <v>#DIV/0!</v>
      </c>
      <c r="O53" s="37"/>
    </row>
    <row r="54" spans="2:16" s="16" customFormat="1" hidden="1" x14ac:dyDescent="0.2">
      <c r="B54" s="34" t="s">
        <v>42</v>
      </c>
      <c r="C54" s="38"/>
      <c r="D54" s="36"/>
      <c r="E54" s="37"/>
      <c r="F54" s="37"/>
      <c r="G54" s="37"/>
      <c r="H54" s="37"/>
      <c r="I54" s="36">
        <f t="shared" si="28"/>
        <v>0</v>
      </c>
      <c r="J54" s="37"/>
      <c r="K54" s="37"/>
      <c r="L54" s="37"/>
      <c r="M54" s="37"/>
      <c r="N54" s="32" t="e">
        <f t="shared" si="8"/>
        <v>#DIV/0!</v>
      </c>
      <c r="O54" s="37"/>
    </row>
    <row r="55" spans="2:16" s="16" customFormat="1" hidden="1" x14ac:dyDescent="0.2">
      <c r="B55" s="34" t="s">
        <v>43</v>
      </c>
      <c r="C55" s="38"/>
      <c r="D55" s="36"/>
      <c r="E55" s="37"/>
      <c r="F55" s="37"/>
      <c r="G55" s="37"/>
      <c r="H55" s="37"/>
      <c r="I55" s="36">
        <f t="shared" si="28"/>
        <v>0</v>
      </c>
      <c r="J55" s="37"/>
      <c r="K55" s="37"/>
      <c r="L55" s="37"/>
      <c r="M55" s="37"/>
      <c r="N55" s="32" t="e">
        <f t="shared" si="8"/>
        <v>#DIV/0!</v>
      </c>
      <c r="O55" s="37"/>
    </row>
    <row r="56" spans="2:16" s="16" customFormat="1" hidden="1" x14ac:dyDescent="0.2">
      <c r="B56" s="37"/>
      <c r="C56" s="38"/>
      <c r="D56" s="36"/>
      <c r="E56" s="37"/>
      <c r="F56" s="37"/>
      <c r="G56" s="37"/>
      <c r="H56" s="37"/>
      <c r="I56" s="36">
        <f t="shared" si="28"/>
        <v>0</v>
      </c>
      <c r="J56" s="37"/>
      <c r="K56" s="37"/>
      <c r="L56" s="37"/>
      <c r="M56" s="37"/>
      <c r="N56" s="32" t="e">
        <f t="shared" si="8"/>
        <v>#DIV/0!</v>
      </c>
      <c r="O56" s="37"/>
    </row>
    <row r="57" spans="2:16" s="43" customFormat="1" x14ac:dyDescent="0.2">
      <c r="B57" s="39" t="s">
        <v>44</v>
      </c>
      <c r="C57" s="40"/>
      <c r="D57" s="41">
        <f>SUM(D58:D63)</f>
        <v>0</v>
      </c>
      <c r="E57" s="41">
        <f t="shared" ref="E57:M57" si="41">SUM(E58:E63)</f>
        <v>0</v>
      </c>
      <c r="F57" s="41">
        <f t="shared" si="41"/>
        <v>0</v>
      </c>
      <c r="G57" s="41">
        <f t="shared" si="41"/>
        <v>0</v>
      </c>
      <c r="H57" s="41">
        <f t="shared" si="41"/>
        <v>0</v>
      </c>
      <c r="I57" s="41">
        <f t="shared" si="41"/>
        <v>0</v>
      </c>
      <c r="J57" s="41">
        <f t="shared" si="41"/>
        <v>0</v>
      </c>
      <c r="K57" s="41">
        <f t="shared" si="41"/>
        <v>0</v>
      </c>
      <c r="L57" s="41">
        <f t="shared" si="41"/>
        <v>0</v>
      </c>
      <c r="M57" s="41">
        <f t="shared" si="41"/>
        <v>0</v>
      </c>
      <c r="N57" s="32" t="e">
        <f t="shared" si="8"/>
        <v>#DIV/0!</v>
      </c>
      <c r="O57" s="42"/>
    </row>
    <row r="58" spans="2:16" s="16" customFormat="1" ht="22.5" x14ac:dyDescent="0.2">
      <c r="B58" s="55" t="s">
        <v>34</v>
      </c>
      <c r="C58" s="38"/>
      <c r="D58" s="36"/>
      <c r="E58" s="37"/>
      <c r="F58" s="37"/>
      <c r="G58" s="37"/>
      <c r="H58" s="37"/>
      <c r="I58" s="36"/>
      <c r="J58" s="37"/>
      <c r="K58" s="37"/>
      <c r="L58" s="37"/>
      <c r="M58" s="37"/>
      <c r="N58" s="32" t="e">
        <f t="shared" si="8"/>
        <v>#DIV/0!</v>
      </c>
      <c r="O58" s="37"/>
    </row>
    <row r="59" spans="2:16" s="16" customFormat="1" hidden="1" x14ac:dyDescent="0.2">
      <c r="B59" s="34" t="s">
        <v>45</v>
      </c>
      <c r="C59" s="38"/>
      <c r="D59" s="36"/>
      <c r="E59" s="37"/>
      <c r="F59" s="37"/>
      <c r="G59" s="37"/>
      <c r="H59" s="37"/>
      <c r="I59" s="36">
        <f t="shared" si="28"/>
        <v>0</v>
      </c>
      <c r="J59" s="37"/>
      <c r="K59" s="37"/>
      <c r="L59" s="37"/>
      <c r="M59" s="37"/>
      <c r="N59" s="32" t="e">
        <f t="shared" si="8"/>
        <v>#DIV/0!</v>
      </c>
      <c r="O59" s="37"/>
    </row>
    <row r="60" spans="2:16" s="16" customFormat="1" hidden="1" x14ac:dyDescent="0.2">
      <c r="B60" s="34" t="s">
        <v>41</v>
      </c>
      <c r="C60" s="38"/>
      <c r="D60" s="36"/>
      <c r="E60" s="37"/>
      <c r="F60" s="37"/>
      <c r="G60" s="37"/>
      <c r="H60" s="37"/>
      <c r="I60" s="36">
        <f t="shared" si="28"/>
        <v>0</v>
      </c>
      <c r="J60" s="37"/>
      <c r="K60" s="37"/>
      <c r="L60" s="37"/>
      <c r="M60" s="37"/>
      <c r="N60" s="32" t="e">
        <f t="shared" si="8"/>
        <v>#DIV/0!</v>
      </c>
      <c r="O60" s="37"/>
    </row>
    <row r="61" spans="2:16" s="16" customFormat="1" hidden="1" x14ac:dyDescent="0.2">
      <c r="B61" s="34" t="s">
        <v>42</v>
      </c>
      <c r="C61" s="38"/>
      <c r="D61" s="36"/>
      <c r="E61" s="37"/>
      <c r="F61" s="37"/>
      <c r="G61" s="37"/>
      <c r="H61" s="37"/>
      <c r="I61" s="36">
        <f t="shared" si="28"/>
        <v>0</v>
      </c>
      <c r="J61" s="37"/>
      <c r="K61" s="37"/>
      <c r="L61" s="37"/>
      <c r="M61" s="37"/>
      <c r="N61" s="32" t="e">
        <f t="shared" si="8"/>
        <v>#DIV/0!</v>
      </c>
      <c r="O61" s="37"/>
    </row>
    <row r="62" spans="2:16" s="16" customFormat="1" hidden="1" x14ac:dyDescent="0.2">
      <c r="B62" s="34" t="s">
        <v>43</v>
      </c>
      <c r="C62" s="38"/>
      <c r="D62" s="36"/>
      <c r="E62" s="37"/>
      <c r="F62" s="37"/>
      <c r="G62" s="37"/>
      <c r="H62" s="37"/>
      <c r="I62" s="36">
        <f t="shared" si="28"/>
        <v>0</v>
      </c>
      <c r="J62" s="37"/>
      <c r="K62" s="37"/>
      <c r="L62" s="37"/>
      <c r="M62" s="37"/>
      <c r="N62" s="32" t="e">
        <f t="shared" si="8"/>
        <v>#DIV/0!</v>
      </c>
      <c r="O62" s="37"/>
    </row>
    <row r="63" spans="2:16" s="57" customFormat="1" ht="11.25" x14ac:dyDescent="0.2">
      <c r="B63" s="34"/>
      <c r="C63" s="38"/>
      <c r="D63" s="36"/>
      <c r="E63" s="34"/>
      <c r="F63" s="34"/>
      <c r="G63" s="36"/>
      <c r="H63" s="34"/>
      <c r="I63" s="36">
        <f t="shared" si="28"/>
        <v>0</v>
      </c>
      <c r="J63" s="34"/>
      <c r="K63" s="34"/>
      <c r="L63" s="34"/>
      <c r="M63" s="34"/>
      <c r="N63" s="56" t="e">
        <f t="shared" si="8"/>
        <v>#DIV/0!</v>
      </c>
      <c r="O63" s="34"/>
    </row>
    <row r="64" spans="2:16" s="16" customFormat="1" x14ac:dyDescent="0.2">
      <c r="B64" s="59" t="s">
        <v>101</v>
      </c>
      <c r="C64" s="60"/>
      <c r="D64" s="61">
        <f>+D15+D48</f>
        <v>543000</v>
      </c>
      <c r="E64" s="61">
        <f>+E15+E48+E36</f>
        <v>948824.64</v>
      </c>
      <c r="F64" s="61">
        <f t="shared" ref="F64:M64" si="42">+F15+F48+F36</f>
        <v>315214.89</v>
      </c>
      <c r="G64" s="61">
        <f t="shared" si="42"/>
        <v>0</v>
      </c>
      <c r="H64" s="61">
        <f t="shared" si="42"/>
        <v>0</v>
      </c>
      <c r="I64" s="61">
        <f t="shared" si="42"/>
        <v>1264039.53</v>
      </c>
      <c r="J64" s="61">
        <f t="shared" si="42"/>
        <v>1250813.53</v>
      </c>
      <c r="K64" s="61">
        <f t="shared" si="42"/>
        <v>0</v>
      </c>
      <c r="L64" s="61">
        <f t="shared" si="42"/>
        <v>1250813.53</v>
      </c>
      <c r="M64" s="61">
        <f t="shared" si="42"/>
        <v>721039.53</v>
      </c>
      <c r="N64" s="62"/>
      <c r="O64" s="63"/>
      <c r="P64" s="229"/>
    </row>
    <row r="65" spans="2:18" s="16" customFormat="1" x14ac:dyDescent="0.2">
      <c r="B65" s="64" t="s">
        <v>86</v>
      </c>
      <c r="C65" s="65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7"/>
      <c r="O65" s="68"/>
    </row>
    <row r="66" spans="2:18" s="33" customFormat="1" x14ac:dyDescent="0.2">
      <c r="B66" s="28" t="s">
        <v>18</v>
      </c>
      <c r="C66" s="29"/>
      <c r="D66" s="30"/>
      <c r="E66" s="31"/>
      <c r="F66" s="31"/>
      <c r="G66" s="31"/>
      <c r="H66" s="69"/>
      <c r="I66" s="30"/>
      <c r="J66" s="31"/>
      <c r="K66" s="31"/>
      <c r="L66" s="31"/>
      <c r="M66" s="31"/>
      <c r="N66" s="32"/>
      <c r="O66" s="31"/>
    </row>
    <row r="67" spans="2:18" s="33" customFormat="1" x14ac:dyDescent="0.2">
      <c r="B67" s="28" t="s">
        <v>19</v>
      </c>
      <c r="C67" s="29"/>
      <c r="D67" s="30">
        <f>+D68</f>
        <v>2803604</v>
      </c>
      <c r="E67" s="30">
        <f t="shared" ref="E67" si="43">+E68</f>
        <v>1416109.56</v>
      </c>
      <c r="F67" s="30">
        <f t="shared" ref="F67" si="44">+F68</f>
        <v>659814.87</v>
      </c>
      <c r="G67" s="30">
        <f t="shared" ref="G67" si="45">+G68</f>
        <v>0</v>
      </c>
      <c r="H67" s="30">
        <f t="shared" ref="H67" si="46">+H68</f>
        <v>0</v>
      </c>
      <c r="I67" s="30">
        <f t="shared" ref="I67:J67" si="47">+I68</f>
        <v>2075924.43</v>
      </c>
      <c r="J67" s="30">
        <f t="shared" si="47"/>
        <v>2075924.43</v>
      </c>
      <c r="K67" s="30">
        <f t="shared" ref="K67" si="48">+K68</f>
        <v>0</v>
      </c>
      <c r="L67" s="30">
        <f t="shared" ref="L67:M67" si="49">+L68</f>
        <v>2075924.43</v>
      </c>
      <c r="M67" s="30">
        <f t="shared" si="49"/>
        <v>-727679.57000000007</v>
      </c>
      <c r="N67" s="32">
        <f>+M67/D67</f>
        <v>-0.25955148087961072</v>
      </c>
      <c r="O67" s="31"/>
    </row>
    <row r="68" spans="2:18" s="33" customFormat="1" x14ac:dyDescent="0.2">
      <c r="B68" s="28" t="s">
        <v>20</v>
      </c>
      <c r="C68" s="29"/>
      <c r="D68" s="30">
        <f>+D69+D76</f>
        <v>2803604</v>
      </c>
      <c r="E68" s="30">
        <f t="shared" ref="E68" si="50">+E69+E76</f>
        <v>1416109.56</v>
      </c>
      <c r="F68" s="30">
        <f t="shared" ref="F68" si="51">+F69+F76</f>
        <v>659814.87</v>
      </c>
      <c r="G68" s="30">
        <f t="shared" ref="G68" si="52">+G69+G76</f>
        <v>0</v>
      </c>
      <c r="H68" s="30">
        <f t="shared" ref="H68" si="53">+H69+H76</f>
        <v>0</v>
      </c>
      <c r="I68" s="30">
        <f>+I69+I76</f>
        <v>2075924.43</v>
      </c>
      <c r="J68" s="30">
        <f t="shared" ref="J68" si="54">+J69+J76</f>
        <v>2075924.43</v>
      </c>
      <c r="K68" s="30">
        <f t="shared" ref="K68" si="55">+K69+K76</f>
        <v>0</v>
      </c>
      <c r="L68" s="30">
        <f t="shared" ref="L68:M68" si="56">+L69+L76</f>
        <v>2075924.43</v>
      </c>
      <c r="M68" s="30">
        <f t="shared" si="56"/>
        <v>-727679.57000000007</v>
      </c>
      <c r="N68" s="32">
        <f t="shared" ref="N68:N115" si="57">+M68/D68</f>
        <v>-0.25955148087961072</v>
      </c>
      <c r="O68" s="31"/>
      <c r="Q68" s="70"/>
      <c r="R68" s="71"/>
    </row>
    <row r="69" spans="2:18" s="33" customFormat="1" x14ac:dyDescent="0.2">
      <c r="B69" s="28" t="s">
        <v>21</v>
      </c>
      <c r="C69" s="29"/>
      <c r="D69" s="30">
        <f>SUM(D70:D75)</f>
        <v>0</v>
      </c>
      <c r="E69" s="30">
        <f t="shared" ref="E69" si="58">SUM(E70:E75)</f>
        <v>11399.1</v>
      </c>
      <c r="F69" s="30">
        <f t="shared" ref="F69" si="59">SUM(F70:F75)</f>
        <v>5597.15</v>
      </c>
      <c r="G69" s="30">
        <f t="shared" ref="G69" si="60">SUM(G70:G75)</f>
        <v>0</v>
      </c>
      <c r="H69" s="30">
        <f t="shared" ref="H69" si="61">SUM(H70:H75)</f>
        <v>0</v>
      </c>
      <c r="I69" s="30">
        <f>+I75:I75</f>
        <v>16996.25</v>
      </c>
      <c r="J69" s="30">
        <f>+J75:J75</f>
        <v>16996.25</v>
      </c>
      <c r="K69" s="30">
        <f t="shared" ref="K69" si="62">SUM(K70:K75)</f>
        <v>0</v>
      </c>
      <c r="L69" s="30">
        <f t="shared" ref="L69:M69" si="63">SUM(L70:L75)</f>
        <v>16996.25</v>
      </c>
      <c r="M69" s="30">
        <f t="shared" si="63"/>
        <v>16996.25</v>
      </c>
      <c r="N69" s="32" t="e">
        <f t="shared" si="57"/>
        <v>#DIV/0!</v>
      </c>
      <c r="O69" s="31"/>
      <c r="Q69" s="9"/>
      <c r="R69" s="71"/>
    </row>
    <row r="70" spans="2:18" s="16" customFormat="1" hidden="1" x14ac:dyDescent="0.2">
      <c r="B70" s="34" t="s">
        <v>22</v>
      </c>
      <c r="C70" s="35">
        <v>4010101001</v>
      </c>
      <c r="D70" s="36"/>
      <c r="E70" s="37"/>
      <c r="F70" s="37"/>
      <c r="G70" s="37"/>
      <c r="H70" s="37"/>
      <c r="I70" s="30">
        <f>E70+F70+G70+H70</f>
        <v>0</v>
      </c>
      <c r="J70" s="37"/>
      <c r="K70" s="37"/>
      <c r="L70" s="37"/>
      <c r="M70" s="37"/>
      <c r="N70" s="32" t="e">
        <f t="shared" si="57"/>
        <v>#DIV/0!</v>
      </c>
      <c r="O70" s="37"/>
      <c r="Q70" s="70"/>
      <c r="R70" s="72"/>
    </row>
    <row r="71" spans="2:18" s="16" customFormat="1" hidden="1" x14ac:dyDescent="0.2">
      <c r="B71" s="34" t="s">
        <v>23</v>
      </c>
      <c r="C71" s="35">
        <v>4010303001</v>
      </c>
      <c r="D71" s="36"/>
      <c r="E71" s="37"/>
      <c r="F71" s="37"/>
      <c r="G71" s="37"/>
      <c r="H71" s="37"/>
      <c r="I71" s="30">
        <f t="shared" ref="I71:I74" si="64">E71+F71+G71+H71</f>
        <v>0</v>
      </c>
      <c r="J71" s="37"/>
      <c r="K71" s="37"/>
      <c r="L71" s="37"/>
      <c r="M71" s="37"/>
      <c r="N71" s="32" t="e">
        <f t="shared" si="57"/>
        <v>#DIV/0!</v>
      </c>
      <c r="O71" s="37"/>
      <c r="Q71" s="9"/>
      <c r="R71" s="72"/>
    </row>
    <row r="72" spans="2:18" s="16" customFormat="1" hidden="1" x14ac:dyDescent="0.2">
      <c r="B72" s="34" t="s">
        <v>24</v>
      </c>
      <c r="C72" s="35">
        <v>4010303002</v>
      </c>
      <c r="D72" s="36"/>
      <c r="E72" s="37"/>
      <c r="F72" s="37"/>
      <c r="G72" s="37"/>
      <c r="H72" s="37"/>
      <c r="I72" s="30">
        <f t="shared" si="64"/>
        <v>0</v>
      </c>
      <c r="J72" s="37"/>
      <c r="K72" s="37"/>
      <c r="L72" s="37"/>
      <c r="M72" s="37"/>
      <c r="N72" s="32" t="e">
        <f t="shared" si="57"/>
        <v>#DIV/0!</v>
      </c>
      <c r="O72" s="37"/>
      <c r="Q72" s="70"/>
      <c r="R72" s="72"/>
    </row>
    <row r="73" spans="2:18" s="16" customFormat="1" hidden="1" x14ac:dyDescent="0.2">
      <c r="B73" s="34" t="s">
        <v>25</v>
      </c>
      <c r="C73" s="35">
        <v>4010104000</v>
      </c>
      <c r="D73" s="36"/>
      <c r="E73" s="37"/>
      <c r="F73" s="37"/>
      <c r="G73" s="37"/>
      <c r="H73" s="37"/>
      <c r="I73" s="30">
        <f t="shared" si="64"/>
        <v>0</v>
      </c>
      <c r="J73" s="37"/>
      <c r="K73" s="37"/>
      <c r="L73" s="37"/>
      <c r="M73" s="37"/>
      <c r="N73" s="32" t="e">
        <f t="shared" si="57"/>
        <v>#DIV/0!</v>
      </c>
      <c r="O73" s="37"/>
      <c r="Q73" s="9"/>
      <c r="R73" s="72"/>
    </row>
    <row r="74" spans="2:18" s="16" customFormat="1" hidden="1" x14ac:dyDescent="0.2">
      <c r="B74" s="34" t="s">
        <v>26</v>
      </c>
      <c r="C74" s="38"/>
      <c r="D74" s="36"/>
      <c r="E74" s="37"/>
      <c r="F74" s="37"/>
      <c r="G74" s="37"/>
      <c r="H74" s="37"/>
      <c r="I74" s="30">
        <f t="shared" si="64"/>
        <v>0</v>
      </c>
      <c r="J74" s="37"/>
      <c r="K74" s="37"/>
      <c r="L74" s="37"/>
      <c r="M74" s="37"/>
      <c r="N74" s="32" t="e">
        <f t="shared" si="57"/>
        <v>#DIV/0!</v>
      </c>
      <c r="O74" s="37"/>
      <c r="Q74" s="70"/>
      <c r="R74" s="72"/>
    </row>
    <row r="75" spans="2:18" s="16" customFormat="1" x14ac:dyDescent="0.2">
      <c r="B75" s="34" t="s">
        <v>70</v>
      </c>
      <c r="C75" s="38" t="s">
        <v>71</v>
      </c>
      <c r="D75" s="36">
        <v>0</v>
      </c>
      <c r="E75" s="36">
        <v>11399.1</v>
      </c>
      <c r="F75" s="73">
        <v>5597.15</v>
      </c>
      <c r="G75" s="73"/>
      <c r="H75" s="45"/>
      <c r="I75" s="36">
        <f t="shared" ref="I75:I87" si="65">SUM(E75:H75)</f>
        <v>16996.25</v>
      </c>
      <c r="J75" s="45">
        <f>+I75</f>
        <v>16996.25</v>
      </c>
      <c r="K75" s="37"/>
      <c r="L75" s="45">
        <f>SUM(J75:K75)</f>
        <v>16996.25</v>
      </c>
      <c r="M75" s="51">
        <f t="shared" ref="M75" si="66">I75-D75</f>
        <v>16996.25</v>
      </c>
      <c r="N75" s="32" t="e">
        <f t="shared" si="57"/>
        <v>#DIV/0!</v>
      </c>
      <c r="O75" s="37"/>
      <c r="Q75" s="9"/>
      <c r="R75" s="72"/>
    </row>
    <row r="76" spans="2:18" s="43" customFormat="1" x14ac:dyDescent="0.2">
      <c r="B76" s="39" t="s">
        <v>27</v>
      </c>
      <c r="C76" s="40"/>
      <c r="D76" s="41">
        <f>SUM(D77:D88)</f>
        <v>2803604</v>
      </c>
      <c r="E76" s="41">
        <f t="shared" ref="E76:M76" si="67">SUM(E77:E88)</f>
        <v>1404710.46</v>
      </c>
      <c r="F76" s="41">
        <f t="shared" si="67"/>
        <v>654217.72</v>
      </c>
      <c r="G76" s="41">
        <f t="shared" si="67"/>
        <v>0</v>
      </c>
      <c r="H76" s="41">
        <f t="shared" si="67"/>
        <v>0</v>
      </c>
      <c r="I76" s="41">
        <f t="shared" si="67"/>
        <v>2058928.18</v>
      </c>
      <c r="J76" s="41">
        <f t="shared" si="67"/>
        <v>2058928.18</v>
      </c>
      <c r="K76" s="41">
        <f t="shared" si="67"/>
        <v>0</v>
      </c>
      <c r="L76" s="41">
        <f t="shared" si="67"/>
        <v>2058928.18</v>
      </c>
      <c r="M76" s="41">
        <f t="shared" si="67"/>
        <v>-744675.82000000007</v>
      </c>
      <c r="N76" s="32">
        <f t="shared" si="57"/>
        <v>-0.26561376713687102</v>
      </c>
      <c r="O76" s="42"/>
      <c r="Q76" s="70"/>
      <c r="R76" s="74"/>
    </row>
    <row r="77" spans="2:18" s="16" customFormat="1" x14ac:dyDescent="0.2">
      <c r="B77" s="34" t="s">
        <v>77</v>
      </c>
      <c r="C77" s="38" t="s">
        <v>72</v>
      </c>
      <c r="D77" s="36">
        <v>75600</v>
      </c>
      <c r="E77" s="44">
        <f>+[1]f101!$E$25</f>
        <v>95384.4</v>
      </c>
      <c r="F77" s="44">
        <v>16480</v>
      </c>
      <c r="G77" s="44"/>
      <c r="H77" s="44"/>
      <c r="I77" s="36">
        <f t="shared" si="65"/>
        <v>111864.4</v>
      </c>
      <c r="J77" s="45">
        <f>+I77</f>
        <v>111864.4</v>
      </c>
      <c r="K77" s="34"/>
      <c r="L77" s="45">
        <f t="shared" ref="L77:L87" si="68">SUM(J77:K77)</f>
        <v>111864.4</v>
      </c>
      <c r="M77" s="51">
        <f t="shared" ref="M77:M87" si="69">I77-D77</f>
        <v>36264.399999999994</v>
      </c>
      <c r="N77" s="32">
        <f t="shared" si="57"/>
        <v>0.47968783068783061</v>
      </c>
      <c r="O77" s="37"/>
      <c r="Q77" s="9"/>
      <c r="R77" s="72"/>
    </row>
    <row r="78" spans="2:18" s="16" customFormat="1" x14ac:dyDescent="0.2">
      <c r="B78" s="34" t="s">
        <v>28</v>
      </c>
      <c r="C78" s="38" t="s">
        <v>59</v>
      </c>
      <c r="D78" s="36">
        <v>56120</v>
      </c>
      <c r="E78" s="44">
        <f>+[1]f101!$E$26</f>
        <v>20000</v>
      </c>
      <c r="F78" s="44">
        <v>10580</v>
      </c>
      <c r="G78" s="44"/>
      <c r="H78" s="44"/>
      <c r="I78" s="36">
        <f t="shared" si="65"/>
        <v>30580</v>
      </c>
      <c r="J78" s="45">
        <f t="shared" ref="J78:J87" si="70">+I78</f>
        <v>30580</v>
      </c>
      <c r="K78" s="34"/>
      <c r="L78" s="45">
        <f t="shared" si="68"/>
        <v>30580</v>
      </c>
      <c r="M78" s="51">
        <f t="shared" si="69"/>
        <v>-25540</v>
      </c>
      <c r="N78" s="32">
        <f t="shared" si="57"/>
        <v>-0.45509622238061298</v>
      </c>
      <c r="O78" s="37"/>
      <c r="Q78" s="70"/>
      <c r="R78" s="72"/>
    </row>
    <row r="79" spans="2:18" s="16" customFormat="1" x14ac:dyDescent="0.2">
      <c r="B79" s="34" t="s">
        <v>78</v>
      </c>
      <c r="C79" s="38" t="s">
        <v>73</v>
      </c>
      <c r="D79" s="36">
        <v>289590</v>
      </c>
      <c r="E79" s="44">
        <f>+[1]f101!$E$27</f>
        <v>65575</v>
      </c>
      <c r="F79" s="44">
        <v>70700</v>
      </c>
      <c r="G79" s="44"/>
      <c r="H79" s="44"/>
      <c r="I79" s="36">
        <f t="shared" si="65"/>
        <v>136275</v>
      </c>
      <c r="J79" s="45">
        <f t="shared" si="70"/>
        <v>136275</v>
      </c>
      <c r="K79" s="34"/>
      <c r="L79" s="45">
        <f t="shared" si="68"/>
        <v>136275</v>
      </c>
      <c r="M79" s="51">
        <f t="shared" si="69"/>
        <v>-153315</v>
      </c>
      <c r="N79" s="32">
        <f t="shared" si="57"/>
        <v>-0.52942090541800479</v>
      </c>
      <c r="O79" s="37"/>
      <c r="Q79" s="9"/>
      <c r="R79" s="72"/>
    </row>
    <row r="80" spans="2:18" s="16" customFormat="1" x14ac:dyDescent="0.2">
      <c r="B80" s="34" t="s">
        <v>63</v>
      </c>
      <c r="C80" s="38" t="s">
        <v>64</v>
      </c>
      <c r="D80" s="36">
        <v>500</v>
      </c>
      <c r="E80" s="44">
        <f>+[1]f101!$E$28</f>
        <v>855.9</v>
      </c>
      <c r="F80" s="44">
        <v>200</v>
      </c>
      <c r="G80" s="44"/>
      <c r="H80" s="44"/>
      <c r="I80" s="36">
        <f t="shared" si="65"/>
        <v>1055.9000000000001</v>
      </c>
      <c r="J80" s="45">
        <f t="shared" si="70"/>
        <v>1055.9000000000001</v>
      </c>
      <c r="K80" s="34"/>
      <c r="L80" s="45">
        <f t="shared" si="68"/>
        <v>1055.9000000000001</v>
      </c>
      <c r="M80" s="51">
        <f t="shared" si="69"/>
        <v>555.90000000000009</v>
      </c>
      <c r="N80" s="32">
        <f t="shared" si="57"/>
        <v>1.1118000000000001</v>
      </c>
      <c r="O80" s="37"/>
      <c r="Q80" s="70"/>
      <c r="R80" s="72"/>
    </row>
    <row r="81" spans="2:18" s="16" customFormat="1" x14ac:dyDescent="0.2">
      <c r="B81" s="34" t="s">
        <v>76</v>
      </c>
      <c r="C81" s="38" t="s">
        <v>75</v>
      </c>
      <c r="D81" s="36">
        <v>52020</v>
      </c>
      <c r="E81" s="44">
        <f>+[1]f101!$E$29</f>
        <v>11200</v>
      </c>
      <c r="F81" s="44">
        <v>12578.68</v>
      </c>
      <c r="G81" s="44"/>
      <c r="H81" s="44"/>
      <c r="I81" s="36">
        <f t="shared" si="65"/>
        <v>23778.68</v>
      </c>
      <c r="J81" s="45">
        <f t="shared" si="70"/>
        <v>23778.68</v>
      </c>
      <c r="K81" s="34"/>
      <c r="L81" s="45">
        <f t="shared" si="68"/>
        <v>23778.68</v>
      </c>
      <c r="M81" s="51">
        <f t="shared" si="69"/>
        <v>-28241.32</v>
      </c>
      <c r="N81" s="32">
        <f t="shared" si="57"/>
        <v>-0.54289350249903878</v>
      </c>
      <c r="O81" s="37"/>
      <c r="Q81" s="9"/>
      <c r="R81" s="72"/>
    </row>
    <row r="82" spans="2:18" s="16" customFormat="1" x14ac:dyDescent="0.2">
      <c r="B82" s="34" t="s">
        <v>80</v>
      </c>
      <c r="C82" s="38" t="s">
        <v>74</v>
      </c>
      <c r="D82" s="36">
        <v>215616</v>
      </c>
      <c r="E82" s="44">
        <f>+[1]f101!$E$30+[1]f101!$E$31+[1]f101!$E$32</f>
        <v>36442.020000000004</v>
      </c>
      <c r="F82" s="44">
        <f>36130.51+20214</f>
        <v>56344.51</v>
      </c>
      <c r="G82" s="44"/>
      <c r="H82" s="44"/>
      <c r="I82" s="36">
        <f t="shared" si="65"/>
        <v>92786.53</v>
      </c>
      <c r="J82" s="45">
        <f t="shared" si="70"/>
        <v>92786.53</v>
      </c>
      <c r="K82" s="34"/>
      <c r="L82" s="45">
        <f t="shared" si="68"/>
        <v>92786.53</v>
      </c>
      <c r="M82" s="51">
        <f t="shared" si="69"/>
        <v>-122829.47</v>
      </c>
      <c r="N82" s="32">
        <f t="shared" si="57"/>
        <v>-0.56966769627485903</v>
      </c>
      <c r="O82" s="37"/>
      <c r="Q82" s="70"/>
      <c r="R82" s="72"/>
    </row>
    <row r="83" spans="2:18" s="16" customFormat="1" x14ac:dyDescent="0.2">
      <c r="B83" s="34" t="s">
        <v>81</v>
      </c>
      <c r="C83" s="38" t="s">
        <v>82</v>
      </c>
      <c r="D83" s="36">
        <v>25696</v>
      </c>
      <c r="E83" s="44"/>
      <c r="F83" s="44"/>
      <c r="G83" s="44"/>
      <c r="H83" s="44"/>
      <c r="I83" s="36">
        <f t="shared" si="65"/>
        <v>0</v>
      </c>
      <c r="J83" s="45">
        <f t="shared" si="70"/>
        <v>0</v>
      </c>
      <c r="K83" s="34"/>
      <c r="L83" s="45">
        <f t="shared" si="68"/>
        <v>0</v>
      </c>
      <c r="M83" s="51">
        <f t="shared" si="69"/>
        <v>-25696</v>
      </c>
      <c r="N83" s="32">
        <f t="shared" si="57"/>
        <v>-1</v>
      </c>
      <c r="O83" s="37"/>
      <c r="Q83" s="9"/>
      <c r="R83" s="72"/>
    </row>
    <row r="84" spans="2:18" s="16" customFormat="1" x14ac:dyDescent="0.2">
      <c r="B84" s="34" t="s">
        <v>65</v>
      </c>
      <c r="C84" s="38" t="s">
        <v>83</v>
      </c>
      <c r="D84" s="36">
        <v>273942</v>
      </c>
      <c r="E84" s="44">
        <f>+[1]f101!$E$34</f>
        <v>18346.34</v>
      </c>
      <c r="F84" s="44">
        <v>19510.879999999997</v>
      </c>
      <c r="G84" s="44"/>
      <c r="H84" s="44"/>
      <c r="I84" s="36">
        <f t="shared" si="65"/>
        <v>37857.22</v>
      </c>
      <c r="J84" s="45">
        <f t="shared" si="70"/>
        <v>37857.22</v>
      </c>
      <c r="K84" s="45"/>
      <c r="L84" s="45">
        <f t="shared" si="68"/>
        <v>37857.22</v>
      </c>
      <c r="M84" s="51">
        <f t="shared" si="69"/>
        <v>-236084.78</v>
      </c>
      <c r="N84" s="32">
        <f t="shared" si="57"/>
        <v>-0.86180571069788492</v>
      </c>
      <c r="O84" s="37"/>
      <c r="Q84" s="9"/>
      <c r="R84" s="72"/>
    </row>
    <row r="85" spans="2:18" s="16" customFormat="1" x14ac:dyDescent="0.2">
      <c r="B85" s="34" t="s">
        <v>84</v>
      </c>
      <c r="C85" s="38" t="s">
        <v>85</v>
      </c>
      <c r="D85" s="36">
        <v>1814520</v>
      </c>
      <c r="E85" s="44">
        <f>+[1]f101!$E$35</f>
        <v>1156881.8</v>
      </c>
      <c r="F85" s="44">
        <v>93786.45</v>
      </c>
      <c r="G85" s="44"/>
      <c r="H85" s="44"/>
      <c r="I85" s="36">
        <f t="shared" si="65"/>
        <v>1250668.25</v>
      </c>
      <c r="J85" s="45">
        <f t="shared" si="70"/>
        <v>1250668.25</v>
      </c>
      <c r="K85" s="45"/>
      <c r="L85" s="45">
        <f t="shared" si="68"/>
        <v>1250668.25</v>
      </c>
      <c r="M85" s="51">
        <f t="shared" si="69"/>
        <v>-563851.75</v>
      </c>
      <c r="N85" s="32">
        <f t="shared" si="57"/>
        <v>-0.31074430152326787</v>
      </c>
      <c r="O85" s="37"/>
      <c r="Q85" s="9"/>
      <c r="R85" s="72"/>
    </row>
    <row r="86" spans="2:18" s="16" customFormat="1" ht="22.5" x14ac:dyDescent="0.2">
      <c r="B86" s="34" t="s">
        <v>116</v>
      </c>
      <c r="C86" s="38" t="s">
        <v>117</v>
      </c>
      <c r="D86" s="36"/>
      <c r="E86" s="44"/>
      <c r="F86" s="44"/>
      <c r="G86" s="44"/>
      <c r="H86" s="175"/>
      <c r="I86" s="36">
        <f t="shared" si="65"/>
        <v>0</v>
      </c>
      <c r="J86" s="45">
        <f t="shared" si="70"/>
        <v>0</v>
      </c>
      <c r="K86" s="34"/>
      <c r="L86" s="45">
        <f t="shared" si="68"/>
        <v>0</v>
      </c>
      <c r="M86" s="51">
        <f t="shared" si="69"/>
        <v>0</v>
      </c>
      <c r="N86" s="32" t="e">
        <f t="shared" si="57"/>
        <v>#DIV/0!</v>
      </c>
      <c r="O86" s="37"/>
      <c r="Q86" s="70"/>
      <c r="R86" s="72"/>
    </row>
    <row r="87" spans="2:18" s="54" customFormat="1" ht="33.75" x14ac:dyDescent="0.2">
      <c r="B87" s="47" t="s">
        <v>29</v>
      </c>
      <c r="C87" s="38" t="s">
        <v>67</v>
      </c>
      <c r="D87" s="48"/>
      <c r="E87" s="49">
        <f>+[1]f101!$E$38</f>
        <v>25</v>
      </c>
      <c r="F87" s="49">
        <v>374037.2</v>
      </c>
      <c r="G87" s="49"/>
      <c r="H87" s="176"/>
      <c r="I87" s="48">
        <f t="shared" si="65"/>
        <v>374062.2</v>
      </c>
      <c r="J87" s="50">
        <f t="shared" si="70"/>
        <v>374062.2</v>
      </c>
      <c r="K87" s="47"/>
      <c r="L87" s="50">
        <f t="shared" si="68"/>
        <v>374062.2</v>
      </c>
      <c r="M87" s="51">
        <f t="shared" si="69"/>
        <v>374062.2</v>
      </c>
      <c r="N87" s="52" t="e">
        <f t="shared" si="57"/>
        <v>#DIV/0!</v>
      </c>
      <c r="O87" s="53"/>
      <c r="Q87" s="75"/>
      <c r="R87" s="76"/>
    </row>
    <row r="88" spans="2:18" s="16" customFormat="1" x14ac:dyDescent="0.2">
      <c r="B88" s="34" t="s">
        <v>109</v>
      </c>
      <c r="C88" s="38" t="s">
        <v>110</v>
      </c>
      <c r="D88" s="36"/>
      <c r="E88" s="44"/>
      <c r="F88" s="44"/>
      <c r="G88" s="44"/>
      <c r="H88" s="44"/>
      <c r="I88" s="44"/>
      <c r="J88" s="45">
        <f t="shared" ref="J88" si="71">+I88</f>
        <v>0</v>
      </c>
      <c r="K88" s="45"/>
      <c r="L88" s="45">
        <f t="shared" ref="L88" si="72">SUM(J88:K88)</f>
        <v>0</v>
      </c>
      <c r="M88" s="51">
        <f t="shared" ref="M88" si="73">I88-D88</f>
        <v>0</v>
      </c>
      <c r="N88" s="32" t="e">
        <f t="shared" ref="N88" si="74">+M88/D88</f>
        <v>#DIV/0!</v>
      </c>
      <c r="O88" s="37"/>
      <c r="Q88" s="9"/>
      <c r="R88" s="72"/>
    </row>
    <row r="89" spans="2:18" s="43" customFormat="1" x14ac:dyDescent="0.2">
      <c r="B89" s="39" t="s">
        <v>30</v>
      </c>
      <c r="C89" s="40"/>
      <c r="D89" s="41">
        <f>+D90+D97</f>
        <v>0</v>
      </c>
      <c r="E89" s="41">
        <f t="shared" ref="E89" si="75">+E90+E97</f>
        <v>0</v>
      </c>
      <c r="F89" s="164">
        <f t="shared" ref="F89" si="76">+F90+F97</f>
        <v>0</v>
      </c>
      <c r="G89" s="41">
        <f t="shared" ref="G89" si="77">+G90+G97</f>
        <v>0</v>
      </c>
      <c r="H89" s="41">
        <f t="shared" ref="H89" si="78">+H90+H97</f>
        <v>0</v>
      </c>
      <c r="I89" s="41">
        <f t="shared" ref="I89" si="79">+I90+I97</f>
        <v>0</v>
      </c>
      <c r="J89" s="41" t="s">
        <v>105</v>
      </c>
      <c r="K89" s="41">
        <f t="shared" ref="K89" si="80">+K90+K97</f>
        <v>0</v>
      </c>
      <c r="L89" s="41">
        <f t="shared" ref="L89" si="81">+L90+L97</f>
        <v>0</v>
      </c>
      <c r="M89" s="41">
        <f t="shared" ref="M89" si="82">+M90+M97</f>
        <v>0</v>
      </c>
      <c r="N89" s="32" t="e">
        <f t="shared" si="57"/>
        <v>#DIV/0!</v>
      </c>
      <c r="O89" s="42"/>
      <c r="Q89" s="9"/>
      <c r="R89" s="74"/>
    </row>
    <row r="90" spans="2:18" s="43" customFormat="1" x14ac:dyDescent="0.2">
      <c r="B90" s="39" t="s">
        <v>21</v>
      </c>
      <c r="C90" s="40"/>
      <c r="D90" s="41">
        <f>SUM(D92:D96)</f>
        <v>0</v>
      </c>
      <c r="E90" s="41">
        <f t="shared" ref="E90:M90" si="83">SUM(E92:E96)</f>
        <v>0</v>
      </c>
      <c r="F90" s="164">
        <f t="shared" si="83"/>
        <v>0</v>
      </c>
      <c r="G90" s="41">
        <f t="shared" si="83"/>
        <v>0</v>
      </c>
      <c r="H90" s="41">
        <f t="shared" si="83"/>
        <v>0</v>
      </c>
      <c r="I90" s="41">
        <f t="shared" si="83"/>
        <v>0</v>
      </c>
      <c r="J90" s="41">
        <f t="shared" si="83"/>
        <v>0</v>
      </c>
      <c r="K90" s="41">
        <f t="shared" si="83"/>
        <v>0</v>
      </c>
      <c r="L90" s="41">
        <f t="shared" si="83"/>
        <v>0</v>
      </c>
      <c r="M90" s="41">
        <f t="shared" si="83"/>
        <v>0</v>
      </c>
      <c r="N90" s="32" t="e">
        <f t="shared" si="57"/>
        <v>#DIV/0!</v>
      </c>
      <c r="O90" s="42"/>
      <c r="Q90" s="9"/>
      <c r="R90" s="74"/>
    </row>
    <row r="91" spans="2:18" s="16" customFormat="1" ht="22.5" hidden="1" x14ac:dyDescent="0.2">
      <c r="B91" s="34" t="s">
        <v>31</v>
      </c>
      <c r="C91" s="38"/>
      <c r="D91" s="36"/>
      <c r="E91" s="34"/>
      <c r="F91" s="34"/>
      <c r="G91" s="34"/>
      <c r="H91" s="34"/>
      <c r="I91" s="36">
        <f t="shared" ref="I91:I96" si="84">SUM(E91:H91)</f>
        <v>0</v>
      </c>
      <c r="J91" s="34"/>
      <c r="K91" s="34"/>
      <c r="L91" s="34"/>
      <c r="M91" s="34"/>
      <c r="N91" s="32" t="e">
        <f t="shared" si="57"/>
        <v>#DIV/0!</v>
      </c>
      <c r="O91" s="37"/>
      <c r="Q91" s="9"/>
      <c r="R91" s="72"/>
    </row>
    <row r="92" spans="2:18" s="16" customFormat="1" hidden="1" x14ac:dyDescent="0.2">
      <c r="B92" s="34" t="s">
        <v>22</v>
      </c>
      <c r="C92" s="35" t="s">
        <v>60</v>
      </c>
      <c r="D92" s="36"/>
      <c r="E92" s="34"/>
      <c r="F92" s="34"/>
      <c r="G92" s="34"/>
      <c r="H92" s="34"/>
      <c r="I92" s="36">
        <f t="shared" si="84"/>
        <v>0</v>
      </c>
      <c r="J92" s="34"/>
      <c r="K92" s="34"/>
      <c r="L92" s="34"/>
      <c r="M92" s="34"/>
      <c r="N92" s="32" t="e">
        <f t="shared" si="57"/>
        <v>#DIV/0!</v>
      </c>
      <c r="O92" s="37"/>
      <c r="Q92" s="9"/>
      <c r="R92" s="72"/>
    </row>
    <row r="93" spans="2:18" s="16" customFormat="1" hidden="1" x14ac:dyDescent="0.2">
      <c r="B93" s="34" t="s">
        <v>23</v>
      </c>
      <c r="C93" s="35" t="s">
        <v>61</v>
      </c>
      <c r="D93" s="36"/>
      <c r="E93" s="34"/>
      <c r="F93" s="34"/>
      <c r="G93" s="34"/>
      <c r="H93" s="34"/>
      <c r="I93" s="36">
        <f t="shared" si="84"/>
        <v>0</v>
      </c>
      <c r="J93" s="34"/>
      <c r="K93" s="34"/>
      <c r="L93" s="34"/>
      <c r="M93" s="34"/>
      <c r="N93" s="32" t="e">
        <f t="shared" si="57"/>
        <v>#DIV/0!</v>
      </c>
      <c r="O93" s="37"/>
      <c r="Q93" s="70"/>
      <c r="R93" s="72"/>
    </row>
    <row r="94" spans="2:18" s="16" customFormat="1" hidden="1" x14ac:dyDescent="0.2">
      <c r="B94" s="34" t="s">
        <v>24</v>
      </c>
      <c r="C94" s="35" t="s">
        <v>62</v>
      </c>
      <c r="D94" s="36"/>
      <c r="E94" s="34"/>
      <c r="F94" s="34"/>
      <c r="G94" s="34"/>
      <c r="H94" s="34"/>
      <c r="I94" s="36">
        <f t="shared" si="84"/>
        <v>0</v>
      </c>
      <c r="J94" s="34"/>
      <c r="K94" s="34"/>
      <c r="L94" s="34"/>
      <c r="M94" s="34"/>
      <c r="N94" s="32" t="e">
        <f t="shared" si="57"/>
        <v>#DIV/0!</v>
      </c>
      <c r="O94" s="37"/>
    </row>
    <row r="95" spans="2:18" s="16" customFormat="1" hidden="1" x14ac:dyDescent="0.2">
      <c r="B95" s="34" t="s">
        <v>32</v>
      </c>
      <c r="C95" s="38"/>
      <c r="D95" s="36"/>
      <c r="E95" s="34"/>
      <c r="F95" s="34"/>
      <c r="G95" s="34"/>
      <c r="H95" s="34"/>
      <c r="I95" s="36">
        <f t="shared" si="84"/>
        <v>0</v>
      </c>
      <c r="J95" s="34"/>
      <c r="K95" s="34"/>
      <c r="L95" s="34"/>
      <c r="M95" s="34"/>
      <c r="N95" s="32" t="e">
        <f t="shared" si="57"/>
        <v>#DIV/0!</v>
      </c>
      <c r="O95" s="37"/>
    </row>
    <row r="96" spans="2:18" s="16" customFormat="1" hidden="1" x14ac:dyDescent="0.2">
      <c r="B96" s="34" t="s">
        <v>33</v>
      </c>
      <c r="C96" s="38"/>
      <c r="D96" s="36"/>
      <c r="E96" s="34"/>
      <c r="F96" s="34"/>
      <c r="G96" s="34"/>
      <c r="H96" s="34"/>
      <c r="I96" s="36">
        <f t="shared" si="84"/>
        <v>0</v>
      </c>
      <c r="J96" s="34"/>
      <c r="K96" s="34"/>
      <c r="L96" s="34"/>
      <c r="M96" s="34"/>
      <c r="N96" s="32" t="e">
        <f t="shared" si="57"/>
        <v>#DIV/0!</v>
      </c>
      <c r="O96" s="37"/>
    </row>
    <row r="97" spans="2:15" s="43" customFormat="1" hidden="1" x14ac:dyDescent="0.2">
      <c r="B97" s="39" t="s">
        <v>27</v>
      </c>
      <c r="C97" s="40"/>
      <c r="D97" s="41">
        <f>SUM(D98:D99)</f>
        <v>0</v>
      </c>
      <c r="E97" s="41">
        <f t="shared" ref="E97" si="85">SUM(E98:E99)</f>
        <v>0</v>
      </c>
      <c r="F97" s="164">
        <f t="shared" ref="F97" si="86">SUM(F98:F99)</f>
        <v>0</v>
      </c>
      <c r="G97" s="41">
        <f t="shared" ref="G97" si="87">SUM(G98:G99)</f>
        <v>0</v>
      </c>
      <c r="H97" s="41">
        <f t="shared" ref="H97" si="88">SUM(H98:H99)</f>
        <v>0</v>
      </c>
      <c r="I97" s="41">
        <f t="shared" ref="I97" si="89">SUM(I98:I99)</f>
        <v>0</v>
      </c>
      <c r="J97" s="41">
        <f t="shared" ref="J97" si="90">SUM(J98:J99)</f>
        <v>0</v>
      </c>
      <c r="K97" s="41">
        <f t="shared" ref="K97" si="91">SUM(K98:K99)</f>
        <v>0</v>
      </c>
      <c r="L97" s="41">
        <f t="shared" ref="L97" si="92">SUM(L98:L99)</f>
        <v>0</v>
      </c>
      <c r="M97" s="41">
        <f t="shared" ref="M97" si="93">SUM(M98:M99)</f>
        <v>0</v>
      </c>
      <c r="N97" s="32" t="e">
        <f t="shared" si="57"/>
        <v>#DIV/0!</v>
      </c>
      <c r="O97" s="42"/>
    </row>
    <row r="98" spans="2:15" s="16" customFormat="1" ht="22.5" hidden="1" x14ac:dyDescent="0.2">
      <c r="B98" s="55" t="s">
        <v>34</v>
      </c>
      <c r="C98" s="38"/>
      <c r="D98" s="36"/>
      <c r="E98" s="34"/>
      <c r="F98" s="34"/>
      <c r="G98" s="34"/>
      <c r="H98" s="34"/>
      <c r="I98" s="36"/>
      <c r="J98" s="34"/>
      <c r="K98" s="34"/>
      <c r="L98" s="34"/>
      <c r="M98" s="34"/>
      <c r="N98" s="32" t="e">
        <f t="shared" si="57"/>
        <v>#DIV/0!</v>
      </c>
      <c r="O98" s="37"/>
    </row>
    <row r="99" spans="2:15" s="16" customFormat="1" ht="22.5" hidden="1" x14ac:dyDescent="0.2">
      <c r="B99" s="34" t="s">
        <v>35</v>
      </c>
      <c r="C99" s="38" t="s">
        <v>67</v>
      </c>
      <c r="D99" s="36"/>
      <c r="E99" s="34"/>
      <c r="F99" s="34"/>
      <c r="G99" s="45"/>
      <c r="H99" s="34"/>
      <c r="I99" s="36">
        <f t="shared" ref="I99" si="94">SUM(E99:H99)</f>
        <v>0</v>
      </c>
      <c r="J99" s="34"/>
      <c r="K99" s="34"/>
      <c r="L99" s="45">
        <f>SUM(J99:K99)</f>
        <v>0</v>
      </c>
      <c r="M99" s="34"/>
      <c r="N99" s="32" t="e">
        <f t="shared" si="57"/>
        <v>#DIV/0!</v>
      </c>
      <c r="O99" s="37"/>
    </row>
    <row r="100" spans="2:15" s="43" customFormat="1" ht="22.5" x14ac:dyDescent="0.2">
      <c r="B100" s="39" t="s">
        <v>36</v>
      </c>
      <c r="C100" s="40"/>
      <c r="D100" s="41">
        <f>+D101+D109</f>
        <v>0</v>
      </c>
      <c r="E100" s="41">
        <f t="shared" ref="E100" si="95">+E101+E109</f>
        <v>128521.40999999999</v>
      </c>
      <c r="F100" s="164">
        <f t="shared" ref="F100" si="96">+F101+F109</f>
        <v>256978.47</v>
      </c>
      <c r="G100" s="41">
        <f t="shared" ref="G100" si="97">+G101+G109</f>
        <v>0</v>
      </c>
      <c r="H100" s="41">
        <f t="shared" ref="H100" si="98">+H101+H109</f>
        <v>0</v>
      </c>
      <c r="I100" s="41">
        <f t="shared" ref="I100" si="99">+I101+I109</f>
        <v>385499.88</v>
      </c>
      <c r="J100" s="41">
        <f t="shared" ref="J100" si="100">+J101+J109</f>
        <v>385499.88</v>
      </c>
      <c r="K100" s="41">
        <f t="shared" ref="K100" si="101">+K101+K109</f>
        <v>0</v>
      </c>
      <c r="L100" s="41">
        <f t="shared" ref="L100" si="102">+L101+L109</f>
        <v>385499.88</v>
      </c>
      <c r="M100" s="41">
        <f t="shared" ref="M100" si="103">+M101+M109</f>
        <v>385499.88</v>
      </c>
      <c r="N100" s="32" t="e">
        <f t="shared" si="57"/>
        <v>#DIV/0!</v>
      </c>
      <c r="O100" s="42"/>
    </row>
    <row r="101" spans="2:15" s="43" customFormat="1" x14ac:dyDescent="0.2">
      <c r="B101" s="39" t="s">
        <v>37</v>
      </c>
      <c r="C101" s="40"/>
      <c r="D101" s="41">
        <f>+D102</f>
        <v>0</v>
      </c>
      <c r="E101" s="41">
        <f t="shared" ref="E101" si="104">+E102</f>
        <v>128521.40999999999</v>
      </c>
      <c r="F101" s="164">
        <f t="shared" ref="F101" si="105">+F102</f>
        <v>256978.47</v>
      </c>
      <c r="G101" s="41">
        <f t="shared" ref="G101" si="106">+G102</f>
        <v>0</v>
      </c>
      <c r="H101" s="41">
        <f t="shared" ref="H101" si="107">+H102</f>
        <v>0</v>
      </c>
      <c r="I101" s="41">
        <f t="shared" ref="I101" si="108">+I102</f>
        <v>385499.88</v>
      </c>
      <c r="J101" s="41">
        <f t="shared" ref="J101" si="109">+J102</f>
        <v>385499.88</v>
      </c>
      <c r="K101" s="41">
        <f t="shared" ref="K101" si="110">+K102</f>
        <v>0</v>
      </c>
      <c r="L101" s="41">
        <f t="shared" ref="L101" si="111">+L102</f>
        <v>385499.88</v>
      </c>
      <c r="M101" s="41">
        <f t="shared" ref="M101" si="112">+M102</f>
        <v>385499.88</v>
      </c>
      <c r="N101" s="32" t="e">
        <f t="shared" si="57"/>
        <v>#DIV/0!</v>
      </c>
      <c r="O101" s="42"/>
    </row>
    <row r="102" spans="2:15" s="43" customFormat="1" x14ac:dyDescent="0.2">
      <c r="B102" s="39" t="s">
        <v>38</v>
      </c>
      <c r="C102" s="40"/>
      <c r="D102" s="41">
        <f>SUM(D103:D108)</f>
        <v>0</v>
      </c>
      <c r="E102" s="41">
        <f t="shared" ref="E102" si="113">SUM(E103:E108)</f>
        <v>128521.40999999999</v>
      </c>
      <c r="F102" s="164">
        <f t="shared" ref="F102" si="114">SUM(F103:F108)</f>
        <v>256978.47</v>
      </c>
      <c r="G102" s="41">
        <f t="shared" ref="G102" si="115">SUM(G103:G108)</f>
        <v>0</v>
      </c>
      <c r="H102" s="41">
        <f t="shared" ref="H102" si="116">SUM(H103:H108)</f>
        <v>0</v>
      </c>
      <c r="I102" s="41">
        <f t="shared" ref="I102" si="117">SUM(I103:I108)</f>
        <v>385499.88</v>
      </c>
      <c r="J102" s="41">
        <f t="shared" ref="J102" si="118">SUM(J103:J108)</f>
        <v>385499.88</v>
      </c>
      <c r="K102" s="41">
        <f t="shared" ref="K102" si="119">SUM(K103:K108)</f>
        <v>0</v>
      </c>
      <c r="L102" s="41">
        <f t="shared" ref="L102" si="120">SUM(L103:L108)</f>
        <v>385499.88</v>
      </c>
      <c r="M102" s="41">
        <f t="shared" ref="M102" si="121">SUM(M103:M108)</f>
        <v>385499.88</v>
      </c>
      <c r="N102" s="32" t="e">
        <f t="shared" si="57"/>
        <v>#DIV/0!</v>
      </c>
      <c r="O102" s="42"/>
    </row>
    <row r="103" spans="2:15" s="16" customFormat="1" x14ac:dyDescent="0.2">
      <c r="B103" s="34" t="s">
        <v>39</v>
      </c>
      <c r="C103" s="38" t="s">
        <v>68</v>
      </c>
      <c r="D103" s="36"/>
      <c r="E103" s="36"/>
      <c r="F103" s="44">
        <v>16884</v>
      </c>
      <c r="G103" s="77"/>
      <c r="H103" s="45"/>
      <c r="I103" s="36">
        <f t="shared" ref="I103:I106" si="122">SUM(E103:H103)</f>
        <v>16884</v>
      </c>
      <c r="J103" s="5">
        <f>+I103</f>
        <v>16884</v>
      </c>
      <c r="K103" s="36"/>
      <c r="L103" s="36">
        <f t="shared" ref="L103:L109" si="123">SUM(J103:K103)</f>
        <v>16884</v>
      </c>
      <c r="M103" s="78">
        <f t="shared" ref="M103:M107" si="124">I103-D103</f>
        <v>16884</v>
      </c>
      <c r="N103" s="32" t="e">
        <f t="shared" si="57"/>
        <v>#DIV/0!</v>
      </c>
      <c r="O103" s="37"/>
    </row>
    <row r="104" spans="2:15" s="16" customFormat="1" x14ac:dyDescent="0.2">
      <c r="B104" s="34" t="s">
        <v>40</v>
      </c>
      <c r="C104" s="38" t="s">
        <v>107</v>
      </c>
      <c r="D104" s="36"/>
      <c r="E104" s="36">
        <f>+[1]f101!$E$56</f>
        <v>91871.409999999989</v>
      </c>
      <c r="F104" s="45">
        <v>17568.57</v>
      </c>
      <c r="G104" s="73"/>
      <c r="H104" s="45"/>
      <c r="I104" s="36">
        <f t="shared" si="122"/>
        <v>109439.97999999998</v>
      </c>
      <c r="J104" s="5">
        <f t="shared" ref="J104:J107" si="125">+I104</f>
        <v>109439.97999999998</v>
      </c>
      <c r="K104" s="36"/>
      <c r="L104" s="36">
        <f t="shared" si="123"/>
        <v>109439.97999999998</v>
      </c>
      <c r="M104" s="78">
        <f t="shared" si="124"/>
        <v>109439.97999999998</v>
      </c>
      <c r="N104" s="32" t="e">
        <f t="shared" si="57"/>
        <v>#DIV/0!</v>
      </c>
      <c r="O104" s="37"/>
    </row>
    <row r="105" spans="2:15" s="16" customFormat="1" x14ac:dyDescent="0.2">
      <c r="B105" s="34" t="s">
        <v>41</v>
      </c>
      <c r="C105" s="38" t="s">
        <v>106</v>
      </c>
      <c r="D105" s="36"/>
      <c r="E105" s="36">
        <f>+[1]f101!$E$58</f>
        <v>33650</v>
      </c>
      <c r="F105" s="45">
        <v>126245.9</v>
      </c>
      <c r="G105" s="73"/>
      <c r="H105" s="45"/>
      <c r="I105" s="36">
        <f t="shared" si="122"/>
        <v>159895.9</v>
      </c>
      <c r="J105" s="5">
        <f t="shared" si="125"/>
        <v>159895.9</v>
      </c>
      <c r="K105" s="36"/>
      <c r="L105" s="36">
        <f t="shared" si="123"/>
        <v>159895.9</v>
      </c>
      <c r="M105" s="78">
        <f t="shared" si="124"/>
        <v>159895.9</v>
      </c>
      <c r="N105" s="32" t="e">
        <f t="shared" si="57"/>
        <v>#DIV/0!</v>
      </c>
      <c r="O105" s="37"/>
    </row>
    <row r="106" spans="2:15" s="16" customFormat="1" x14ac:dyDescent="0.2">
      <c r="B106" s="34" t="s">
        <v>114</v>
      </c>
      <c r="C106" s="38" t="s">
        <v>115</v>
      </c>
      <c r="D106" s="36"/>
      <c r="E106" s="34"/>
      <c r="F106" s="45">
        <v>0</v>
      </c>
      <c r="G106" s="73"/>
      <c r="H106" s="45"/>
      <c r="I106" s="36">
        <f t="shared" si="122"/>
        <v>0</v>
      </c>
      <c r="J106" s="5">
        <f t="shared" si="125"/>
        <v>0</v>
      </c>
      <c r="K106" s="36"/>
      <c r="L106" s="44">
        <f t="shared" si="123"/>
        <v>0</v>
      </c>
      <c r="M106" s="78">
        <f t="shared" si="124"/>
        <v>0</v>
      </c>
      <c r="N106" s="32" t="e">
        <f t="shared" si="57"/>
        <v>#DIV/0!</v>
      </c>
      <c r="O106" s="37"/>
    </row>
    <row r="107" spans="2:15" s="16" customFormat="1" x14ac:dyDescent="0.2">
      <c r="B107" s="34" t="s">
        <v>43</v>
      </c>
      <c r="C107" s="38" t="s">
        <v>124</v>
      </c>
      <c r="D107" s="36"/>
      <c r="E107" s="45">
        <f>+[1]f101!$E$61</f>
        <v>3000</v>
      </c>
      <c r="F107" s="45">
        <v>96280</v>
      </c>
      <c r="G107" s="73"/>
      <c r="H107" s="45"/>
      <c r="I107" s="36">
        <f t="shared" ref="I107:I108" si="126">SUM(E107:H107)</f>
        <v>99280</v>
      </c>
      <c r="J107" s="5">
        <f t="shared" si="125"/>
        <v>99280</v>
      </c>
      <c r="K107" s="36"/>
      <c r="L107" s="36">
        <f t="shared" si="123"/>
        <v>99280</v>
      </c>
      <c r="M107" s="78">
        <f t="shared" si="124"/>
        <v>99280</v>
      </c>
      <c r="N107" s="32" t="e">
        <f t="shared" si="57"/>
        <v>#DIV/0!</v>
      </c>
      <c r="O107" s="37"/>
    </row>
    <row r="108" spans="2:15" s="57" customFormat="1" ht="11.25" x14ac:dyDescent="0.2">
      <c r="B108" s="34" t="s">
        <v>128</v>
      </c>
      <c r="C108" s="38" t="s">
        <v>118</v>
      </c>
      <c r="D108" s="36"/>
      <c r="E108" s="36"/>
      <c r="F108" s="34"/>
      <c r="G108" s="34"/>
      <c r="H108" s="45"/>
      <c r="I108" s="36">
        <f t="shared" si="126"/>
        <v>0</v>
      </c>
      <c r="J108" s="5">
        <f>+I108</f>
        <v>0</v>
      </c>
      <c r="K108" s="36"/>
      <c r="L108" s="36">
        <f t="shared" si="123"/>
        <v>0</v>
      </c>
      <c r="M108" s="78">
        <f t="shared" ref="M108" si="127">I108-D108</f>
        <v>0</v>
      </c>
      <c r="N108" s="56" t="e">
        <f t="shared" si="57"/>
        <v>#DIV/0!</v>
      </c>
      <c r="O108" s="34"/>
    </row>
    <row r="109" spans="2:15" s="43" customFormat="1" x14ac:dyDescent="0.2">
      <c r="B109" s="39" t="s">
        <v>44</v>
      </c>
      <c r="C109" s="40"/>
      <c r="D109" s="41">
        <f>SUM(D110:D115)</f>
        <v>0</v>
      </c>
      <c r="E109" s="41">
        <f t="shared" ref="E109" si="128">SUM(E110:E115)</f>
        <v>0</v>
      </c>
      <c r="F109" s="164">
        <f t="shared" ref="F109" si="129">SUM(F110:F115)</f>
        <v>0</v>
      </c>
      <c r="G109" s="41">
        <f t="shared" ref="G109" si="130">SUM(G110:G115)</f>
        <v>0</v>
      </c>
      <c r="H109" s="41">
        <f t="shared" ref="H109" si="131">SUM(H110:H115)</f>
        <v>0</v>
      </c>
      <c r="I109" s="41">
        <f t="shared" ref="I109" si="132">SUM(I110:I115)</f>
        <v>0</v>
      </c>
      <c r="J109" s="41">
        <f>SUM(J110:J115)</f>
        <v>0</v>
      </c>
      <c r="K109" s="41">
        <f t="shared" ref="K109" si="133">SUM(K110:K115)</f>
        <v>0</v>
      </c>
      <c r="L109" s="36">
        <f t="shared" si="123"/>
        <v>0</v>
      </c>
      <c r="M109" s="41">
        <f t="shared" ref="M109" si="134">SUM(M110:M115)</f>
        <v>0</v>
      </c>
      <c r="N109" s="32" t="e">
        <f t="shared" si="57"/>
        <v>#DIV/0!</v>
      </c>
      <c r="O109" s="42"/>
    </row>
    <row r="110" spans="2:15" s="16" customFormat="1" ht="22.5" x14ac:dyDescent="0.2">
      <c r="B110" s="55" t="s">
        <v>34</v>
      </c>
      <c r="C110" s="38"/>
      <c r="D110" s="36"/>
      <c r="E110" s="34"/>
      <c r="F110" s="34"/>
      <c r="G110" s="34"/>
      <c r="H110" s="34"/>
      <c r="I110" s="36"/>
      <c r="J110" s="34"/>
      <c r="K110" s="34"/>
      <c r="L110" s="34"/>
      <c r="M110" s="34"/>
      <c r="N110" s="32" t="e">
        <f t="shared" si="57"/>
        <v>#DIV/0!</v>
      </c>
      <c r="O110" s="37"/>
    </row>
    <row r="111" spans="2:15" s="16" customFormat="1" hidden="1" x14ac:dyDescent="0.2">
      <c r="B111" s="34" t="s">
        <v>45</v>
      </c>
      <c r="C111" s="38"/>
      <c r="D111" s="36"/>
      <c r="E111" s="34"/>
      <c r="F111" s="34"/>
      <c r="G111" s="34"/>
      <c r="H111" s="34"/>
      <c r="I111" s="36">
        <f t="shared" ref="I111:I115" si="135">SUM(E111:H111)</f>
        <v>0</v>
      </c>
      <c r="J111" s="34"/>
      <c r="K111" s="34"/>
      <c r="L111" s="34"/>
      <c r="M111" s="34"/>
      <c r="N111" s="32" t="e">
        <f t="shared" si="57"/>
        <v>#DIV/0!</v>
      </c>
      <c r="O111" s="37"/>
    </row>
    <row r="112" spans="2:15" s="16" customFormat="1" hidden="1" x14ac:dyDescent="0.2">
      <c r="B112" s="34" t="s">
        <v>41</v>
      </c>
      <c r="C112" s="38"/>
      <c r="D112" s="36"/>
      <c r="E112" s="34"/>
      <c r="F112" s="34"/>
      <c r="G112" s="34"/>
      <c r="H112" s="34"/>
      <c r="I112" s="36">
        <f t="shared" si="135"/>
        <v>0</v>
      </c>
      <c r="J112" s="34"/>
      <c r="K112" s="34"/>
      <c r="L112" s="34"/>
      <c r="M112" s="34"/>
      <c r="N112" s="32" t="e">
        <f t="shared" si="57"/>
        <v>#DIV/0!</v>
      </c>
      <c r="O112" s="37"/>
    </row>
    <row r="113" spans="2:17" s="16" customFormat="1" hidden="1" x14ac:dyDescent="0.2">
      <c r="B113" s="34" t="s">
        <v>42</v>
      </c>
      <c r="C113" s="38"/>
      <c r="D113" s="36"/>
      <c r="E113" s="34"/>
      <c r="F113" s="34"/>
      <c r="G113" s="34"/>
      <c r="H113" s="34"/>
      <c r="I113" s="36">
        <f t="shared" si="135"/>
        <v>0</v>
      </c>
      <c r="J113" s="34"/>
      <c r="K113" s="34"/>
      <c r="L113" s="34"/>
      <c r="M113" s="34"/>
      <c r="N113" s="32" t="e">
        <f t="shared" si="57"/>
        <v>#DIV/0!</v>
      </c>
      <c r="O113" s="37"/>
    </row>
    <row r="114" spans="2:17" s="16" customFormat="1" hidden="1" x14ac:dyDescent="0.2">
      <c r="B114" s="34" t="s">
        <v>43</v>
      </c>
      <c r="C114" s="38"/>
      <c r="D114" s="36"/>
      <c r="E114" s="34"/>
      <c r="F114" s="34"/>
      <c r="G114" s="34"/>
      <c r="H114" s="34"/>
      <c r="I114" s="36">
        <f t="shared" si="135"/>
        <v>0</v>
      </c>
      <c r="J114" s="34"/>
      <c r="K114" s="34"/>
      <c r="L114" s="34"/>
      <c r="M114" s="34"/>
      <c r="N114" s="32" t="e">
        <f t="shared" si="57"/>
        <v>#DIV/0!</v>
      </c>
      <c r="O114" s="37"/>
    </row>
    <row r="115" spans="2:17" s="16" customFormat="1" x14ac:dyDescent="0.2">
      <c r="B115" s="37"/>
      <c r="C115" s="38"/>
      <c r="D115" s="36"/>
      <c r="E115" s="34"/>
      <c r="F115" s="34"/>
      <c r="G115" s="34"/>
      <c r="H115" s="34"/>
      <c r="I115" s="36">
        <f t="shared" si="135"/>
        <v>0</v>
      </c>
      <c r="J115" s="34"/>
      <c r="K115" s="34"/>
      <c r="L115" s="34"/>
      <c r="M115" s="34"/>
      <c r="N115" s="32" t="e">
        <f t="shared" si="57"/>
        <v>#DIV/0!</v>
      </c>
      <c r="O115" s="37"/>
    </row>
    <row r="116" spans="2:17" s="16" customFormat="1" x14ac:dyDescent="0.2">
      <c r="B116" s="79" t="s">
        <v>87</v>
      </c>
      <c r="C116" s="80"/>
      <c r="D116" s="81">
        <f>+D67+D100</f>
        <v>2803604</v>
      </c>
      <c r="E116" s="81">
        <f>+E67+E100</f>
        <v>1544630.97</v>
      </c>
      <c r="F116" s="81">
        <f t="shared" ref="F116:M116" si="136">+F67+F100</f>
        <v>916793.34</v>
      </c>
      <c r="G116" s="81">
        <f t="shared" si="136"/>
        <v>0</v>
      </c>
      <c r="H116" s="81">
        <f t="shared" si="136"/>
        <v>0</v>
      </c>
      <c r="I116" s="81">
        <f>+I67+I100</f>
        <v>2461424.31</v>
      </c>
      <c r="J116" s="81">
        <f t="shared" si="136"/>
        <v>2461424.31</v>
      </c>
      <c r="K116" s="81">
        <f t="shared" si="136"/>
        <v>0</v>
      </c>
      <c r="L116" s="81">
        <f t="shared" si="136"/>
        <v>2461424.31</v>
      </c>
      <c r="M116" s="81">
        <f t="shared" si="136"/>
        <v>-342179.69000000006</v>
      </c>
      <c r="N116" s="82"/>
      <c r="O116" s="83"/>
      <c r="P116" s="230"/>
      <c r="Q116" s="72"/>
    </row>
    <row r="117" spans="2:17" s="16" customFormat="1" x14ac:dyDescent="0.2">
      <c r="B117" s="85" t="s">
        <v>88</v>
      </c>
      <c r="C117" s="86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8"/>
      <c r="O117" s="89"/>
    </row>
    <row r="118" spans="2:17" s="33" customFormat="1" x14ac:dyDescent="0.2">
      <c r="B118" s="28" t="s">
        <v>18</v>
      </c>
      <c r="C118" s="29"/>
      <c r="D118" s="30"/>
      <c r="E118" s="90"/>
      <c r="F118" s="90"/>
      <c r="G118" s="90"/>
      <c r="H118" s="90"/>
      <c r="I118" s="30"/>
      <c r="J118" s="90"/>
      <c r="K118" s="90"/>
      <c r="L118" s="90"/>
      <c r="M118" s="90"/>
      <c r="N118" s="32"/>
      <c r="O118" s="31"/>
    </row>
    <row r="119" spans="2:17" s="33" customFormat="1" x14ac:dyDescent="0.2">
      <c r="B119" s="28" t="s">
        <v>19</v>
      </c>
      <c r="C119" s="29"/>
      <c r="D119" s="30">
        <f>+D120</f>
        <v>1628000</v>
      </c>
      <c r="E119" s="30">
        <f t="shared" ref="E119" si="137">+E120</f>
        <v>1918510.37</v>
      </c>
      <c r="F119" s="30">
        <f t="shared" ref="F119" si="138">+F120</f>
        <v>2895518.0200000005</v>
      </c>
      <c r="G119" s="30">
        <f t="shared" ref="G119" si="139">+G120</f>
        <v>0</v>
      </c>
      <c r="H119" s="30">
        <f t="shared" ref="H119" si="140">+H120</f>
        <v>0</v>
      </c>
      <c r="I119" s="30">
        <f t="shared" ref="I119" si="141">+I120</f>
        <v>4814028.3900000006</v>
      </c>
      <c r="J119" s="30">
        <f t="shared" ref="J119" si="142">+J120</f>
        <v>4814028.3900000006</v>
      </c>
      <c r="K119" s="30">
        <f t="shared" ref="K119" si="143">+K120</f>
        <v>0</v>
      </c>
      <c r="L119" s="30">
        <f t="shared" ref="L119" si="144">+L120</f>
        <v>4814028.3900000006</v>
      </c>
      <c r="M119" s="30">
        <f t="shared" ref="M119" si="145">+M120</f>
        <v>3186028.3900000006</v>
      </c>
      <c r="N119" s="32">
        <f>+M119/D119</f>
        <v>1.9570198955773959</v>
      </c>
      <c r="O119" s="31"/>
    </row>
    <row r="120" spans="2:17" s="33" customFormat="1" x14ac:dyDescent="0.2">
      <c r="B120" s="28" t="s">
        <v>20</v>
      </c>
      <c r="C120" s="29"/>
      <c r="D120" s="30">
        <f>+D121+D128</f>
        <v>1628000</v>
      </c>
      <c r="E120" s="30">
        <f>+E121+E128+E142</f>
        <v>1918510.37</v>
      </c>
      <c r="F120" s="30">
        <f t="shared" ref="F120:L120" si="146">+F121+F128+F142</f>
        <v>2895518.0200000005</v>
      </c>
      <c r="G120" s="30">
        <f t="shared" si="146"/>
        <v>0</v>
      </c>
      <c r="H120" s="30">
        <f t="shared" si="146"/>
        <v>0</v>
      </c>
      <c r="I120" s="30">
        <f t="shared" si="146"/>
        <v>4814028.3900000006</v>
      </c>
      <c r="J120" s="30">
        <f t="shared" si="146"/>
        <v>4814028.3900000006</v>
      </c>
      <c r="K120" s="30">
        <f t="shared" si="146"/>
        <v>0</v>
      </c>
      <c r="L120" s="30">
        <f t="shared" si="146"/>
        <v>4814028.3900000006</v>
      </c>
      <c r="M120" s="30">
        <f>+M121+M128+M142</f>
        <v>3186028.3900000006</v>
      </c>
      <c r="N120" s="32">
        <f t="shared" ref="N120:N169" si="147">+M120/D120</f>
        <v>1.9570198955773959</v>
      </c>
      <c r="O120" s="31"/>
    </row>
    <row r="121" spans="2:17" s="33" customFormat="1" x14ac:dyDescent="0.2">
      <c r="B121" s="28" t="s">
        <v>21</v>
      </c>
      <c r="C121" s="29"/>
      <c r="D121" s="30">
        <f>SUM(D122:D127)</f>
        <v>323000</v>
      </c>
      <c r="E121" s="30">
        <f t="shared" ref="E121" si="148">SUM(E122:E127)</f>
        <v>513038.27</v>
      </c>
      <c r="F121" s="30">
        <f t="shared" ref="F121" si="149">SUM(F122:F127)</f>
        <v>450782.03</v>
      </c>
      <c r="G121" s="30">
        <f t="shared" ref="G121" si="150">SUM(G122:G127)</f>
        <v>0</v>
      </c>
      <c r="H121" s="30">
        <f t="shared" ref="H121" si="151">SUM(H122:H127)</f>
        <v>0</v>
      </c>
      <c r="I121" s="30">
        <f t="shared" ref="I121" si="152">SUM(I122:I127)</f>
        <v>963820.3</v>
      </c>
      <c r="J121" s="30">
        <f t="shared" ref="J121" si="153">SUM(J122:J127)</f>
        <v>963820.3</v>
      </c>
      <c r="K121" s="30">
        <f t="shared" ref="K121" si="154">SUM(K122:K127)</f>
        <v>0</v>
      </c>
      <c r="L121" s="30">
        <f t="shared" ref="L121" si="155">SUM(L122:L127)</f>
        <v>963820.3</v>
      </c>
      <c r="M121" s="30">
        <f t="shared" ref="M121" si="156">SUM(M122:M127)</f>
        <v>640820.30000000005</v>
      </c>
      <c r="N121" s="32">
        <f t="shared" si="147"/>
        <v>1.9839637770897833</v>
      </c>
      <c r="O121" s="31"/>
    </row>
    <row r="122" spans="2:17" s="16" customFormat="1" hidden="1" x14ac:dyDescent="0.2">
      <c r="B122" s="34" t="s">
        <v>22</v>
      </c>
      <c r="C122" s="35">
        <v>4010101001</v>
      </c>
      <c r="D122" s="36"/>
      <c r="E122" s="34"/>
      <c r="F122" s="34"/>
      <c r="G122" s="34"/>
      <c r="H122" s="34"/>
      <c r="I122" s="36">
        <f t="shared" ref="I122:I141" si="157">SUM(E122:H122)</f>
        <v>0</v>
      </c>
      <c r="J122" s="34"/>
      <c r="K122" s="34"/>
      <c r="L122" s="34"/>
      <c r="M122" s="34"/>
      <c r="N122" s="32" t="e">
        <f t="shared" si="147"/>
        <v>#DIV/0!</v>
      </c>
      <c r="O122" s="37"/>
    </row>
    <row r="123" spans="2:17" s="16" customFormat="1" hidden="1" x14ac:dyDescent="0.2">
      <c r="B123" s="34" t="s">
        <v>23</v>
      </c>
      <c r="C123" s="35">
        <v>4010303001</v>
      </c>
      <c r="D123" s="36"/>
      <c r="E123" s="34"/>
      <c r="F123" s="34"/>
      <c r="G123" s="34"/>
      <c r="H123" s="34"/>
      <c r="I123" s="36">
        <f t="shared" si="157"/>
        <v>0</v>
      </c>
      <c r="J123" s="34"/>
      <c r="K123" s="34"/>
      <c r="L123" s="34"/>
      <c r="M123" s="34"/>
      <c r="N123" s="32" t="e">
        <f t="shared" si="147"/>
        <v>#DIV/0!</v>
      </c>
      <c r="O123" s="37"/>
    </row>
    <row r="124" spans="2:17" s="16" customFormat="1" hidden="1" x14ac:dyDescent="0.2">
      <c r="B124" s="34" t="s">
        <v>24</v>
      </c>
      <c r="C124" s="35">
        <v>4010303002</v>
      </c>
      <c r="D124" s="36"/>
      <c r="E124" s="34"/>
      <c r="F124" s="34"/>
      <c r="G124" s="34"/>
      <c r="H124" s="34"/>
      <c r="I124" s="36">
        <f t="shared" si="157"/>
        <v>0</v>
      </c>
      <c r="J124" s="34"/>
      <c r="K124" s="34"/>
      <c r="L124" s="34"/>
      <c r="M124" s="34"/>
      <c r="N124" s="32" t="e">
        <f t="shared" si="147"/>
        <v>#DIV/0!</v>
      </c>
      <c r="O124" s="37"/>
    </row>
    <row r="125" spans="2:17" s="16" customFormat="1" hidden="1" x14ac:dyDescent="0.2">
      <c r="B125" s="34" t="s">
        <v>25</v>
      </c>
      <c r="C125" s="35">
        <v>4010104000</v>
      </c>
      <c r="D125" s="36"/>
      <c r="E125" s="34"/>
      <c r="F125" s="34"/>
      <c r="G125" s="34"/>
      <c r="H125" s="34"/>
      <c r="I125" s="36">
        <f t="shared" si="157"/>
        <v>0</v>
      </c>
      <c r="J125" s="34"/>
      <c r="K125" s="34"/>
      <c r="L125" s="34"/>
      <c r="M125" s="34"/>
      <c r="N125" s="32" t="e">
        <f t="shared" si="147"/>
        <v>#DIV/0!</v>
      </c>
      <c r="O125" s="37"/>
    </row>
    <row r="126" spans="2:17" s="16" customFormat="1" x14ac:dyDescent="0.2">
      <c r="B126" s="34" t="s">
        <v>26</v>
      </c>
      <c r="C126" s="38"/>
      <c r="D126" s="36"/>
      <c r="E126" s="34"/>
      <c r="F126" s="34"/>
      <c r="G126" s="34"/>
      <c r="H126" s="34"/>
      <c r="I126" s="36">
        <f t="shared" si="157"/>
        <v>0</v>
      </c>
      <c r="J126" s="34"/>
      <c r="K126" s="34"/>
      <c r="L126" s="34"/>
      <c r="M126" s="34"/>
      <c r="N126" s="32" t="e">
        <f t="shared" si="147"/>
        <v>#DIV/0!</v>
      </c>
      <c r="O126" s="37"/>
    </row>
    <row r="127" spans="2:17" s="16" customFormat="1" x14ac:dyDescent="0.2">
      <c r="B127" s="34" t="s">
        <v>70</v>
      </c>
      <c r="C127" s="38" t="s">
        <v>71</v>
      </c>
      <c r="D127" s="36">
        <v>323000</v>
      </c>
      <c r="E127" s="44">
        <v>513038.27</v>
      </c>
      <c r="F127" s="36">
        <v>450782.03</v>
      </c>
      <c r="G127" s="36"/>
      <c r="H127" s="36"/>
      <c r="I127" s="36">
        <f t="shared" si="157"/>
        <v>963820.3</v>
      </c>
      <c r="J127" s="45">
        <f t="shared" ref="J127:J138" si="158">+I127</f>
        <v>963820.3</v>
      </c>
      <c r="K127" s="36"/>
      <c r="L127" s="36">
        <f>SUM(J127:K127)</f>
        <v>963820.3</v>
      </c>
      <c r="M127" s="51">
        <f t="shared" ref="M127" si="159">I127-D127</f>
        <v>640820.30000000005</v>
      </c>
      <c r="N127" s="32">
        <f t="shared" si="147"/>
        <v>1.9839637770897833</v>
      </c>
      <c r="O127" s="37"/>
    </row>
    <row r="128" spans="2:17" s="43" customFormat="1" x14ac:dyDescent="0.2">
      <c r="B128" s="39" t="s">
        <v>27</v>
      </c>
      <c r="C128" s="40"/>
      <c r="D128" s="41">
        <f>SUM(D129:D141)</f>
        <v>1305000</v>
      </c>
      <c r="E128" s="41">
        <f t="shared" ref="E128" si="160">SUM(E129:E141)</f>
        <v>1405472.1</v>
      </c>
      <c r="F128" s="41">
        <f t="shared" ref="F128:I128" si="161">SUM(F129:F141)</f>
        <v>2444735.9900000002</v>
      </c>
      <c r="G128" s="41">
        <f t="shared" si="161"/>
        <v>0</v>
      </c>
      <c r="H128" s="41">
        <f>SUM(H129:H141)</f>
        <v>0</v>
      </c>
      <c r="I128" s="41">
        <f t="shared" si="161"/>
        <v>3850208.0900000003</v>
      </c>
      <c r="J128" s="41">
        <f t="shared" ref="J128" si="162">SUM(J129:J141)</f>
        <v>3850208.0900000003</v>
      </c>
      <c r="K128" s="41">
        <f t="shared" ref="K128" si="163">SUM(K129:K141)</f>
        <v>0</v>
      </c>
      <c r="L128" s="41">
        <f t="shared" ref="L128" si="164">SUM(L129:L141)</f>
        <v>3850208.0900000003</v>
      </c>
      <c r="M128" s="41">
        <f t="shared" ref="M128" si="165">SUM(M129:M141)</f>
        <v>2545208.0900000003</v>
      </c>
      <c r="N128" s="32">
        <f t="shared" si="147"/>
        <v>1.9503510268199236</v>
      </c>
      <c r="O128" s="42"/>
      <c r="Q128" s="91"/>
    </row>
    <row r="129" spans="2:15" s="16" customFormat="1" x14ac:dyDescent="0.2">
      <c r="B129" s="34" t="s">
        <v>77</v>
      </c>
      <c r="C129" s="38" t="s">
        <v>72</v>
      </c>
      <c r="D129" s="36">
        <v>70000</v>
      </c>
      <c r="E129" s="36">
        <v>22130</v>
      </c>
      <c r="F129" s="36">
        <v>2620</v>
      </c>
      <c r="G129" s="36"/>
      <c r="H129" s="36"/>
      <c r="I129" s="36">
        <f t="shared" si="157"/>
        <v>24750</v>
      </c>
      <c r="J129" s="5">
        <f>+I129</f>
        <v>24750</v>
      </c>
      <c r="K129" s="36"/>
      <c r="L129" s="36">
        <f t="shared" ref="L129:L141" si="166">SUM(J129:K129)</f>
        <v>24750</v>
      </c>
      <c r="M129" s="51">
        <f t="shared" ref="M129:M138" si="167">I129-D129</f>
        <v>-45250</v>
      </c>
      <c r="N129" s="32">
        <f t="shared" si="147"/>
        <v>-0.64642857142857146</v>
      </c>
      <c r="O129" s="37"/>
    </row>
    <row r="130" spans="2:15" s="16" customFormat="1" x14ac:dyDescent="0.2">
      <c r="B130" s="34" t="s">
        <v>28</v>
      </c>
      <c r="C130" s="38" t="s">
        <v>59</v>
      </c>
      <c r="D130" s="36">
        <v>60000</v>
      </c>
      <c r="E130" s="36">
        <v>4480</v>
      </c>
      <c r="F130" s="36">
        <v>3480</v>
      </c>
      <c r="G130" s="36"/>
      <c r="H130" s="36"/>
      <c r="I130" s="36">
        <f t="shared" si="157"/>
        <v>7960</v>
      </c>
      <c r="J130" s="5">
        <f t="shared" ref="J130:J137" si="168">+I130</f>
        <v>7960</v>
      </c>
      <c r="K130" s="36"/>
      <c r="L130" s="36">
        <f t="shared" si="166"/>
        <v>7960</v>
      </c>
      <c r="M130" s="51">
        <f t="shared" si="167"/>
        <v>-52040</v>
      </c>
      <c r="N130" s="32">
        <f t="shared" si="147"/>
        <v>-0.86733333333333329</v>
      </c>
      <c r="O130" s="37"/>
    </row>
    <row r="131" spans="2:15" s="16" customFormat="1" x14ac:dyDescent="0.2">
      <c r="B131" s="34" t="s">
        <v>78</v>
      </c>
      <c r="C131" s="38" t="s">
        <v>73</v>
      </c>
      <c r="D131" s="36">
        <v>840000</v>
      </c>
      <c r="E131" s="36">
        <v>206422.39999999999</v>
      </c>
      <c r="F131" s="36">
        <v>247010</v>
      </c>
      <c r="G131" s="36"/>
      <c r="H131" s="36"/>
      <c r="I131" s="36">
        <f t="shared" si="157"/>
        <v>453432.4</v>
      </c>
      <c r="J131" s="5">
        <f t="shared" si="168"/>
        <v>453432.4</v>
      </c>
      <c r="K131" s="36"/>
      <c r="L131" s="36">
        <f t="shared" si="166"/>
        <v>453432.4</v>
      </c>
      <c r="M131" s="51">
        <f t="shared" si="167"/>
        <v>-386567.6</v>
      </c>
      <c r="N131" s="32">
        <f t="shared" si="147"/>
        <v>-0.46019952380952378</v>
      </c>
      <c r="O131" s="37"/>
    </row>
    <row r="132" spans="2:15" s="16" customFormat="1" x14ac:dyDescent="0.2">
      <c r="B132" s="34" t="s">
        <v>63</v>
      </c>
      <c r="C132" s="38" t="s">
        <v>64</v>
      </c>
      <c r="D132" s="36"/>
      <c r="E132" s="36"/>
      <c r="F132" s="36"/>
      <c r="G132" s="36"/>
      <c r="H132" s="36"/>
      <c r="I132" s="36">
        <f t="shared" si="157"/>
        <v>0</v>
      </c>
      <c r="J132" s="5">
        <f t="shared" si="168"/>
        <v>0</v>
      </c>
      <c r="K132" s="36"/>
      <c r="L132" s="36">
        <f t="shared" si="166"/>
        <v>0</v>
      </c>
      <c r="M132" s="51">
        <f t="shared" si="167"/>
        <v>0</v>
      </c>
      <c r="N132" s="32" t="e">
        <f t="shared" si="147"/>
        <v>#DIV/0!</v>
      </c>
      <c r="O132" s="37"/>
    </row>
    <row r="133" spans="2:15" s="16" customFormat="1" x14ac:dyDescent="0.2">
      <c r="B133" s="34" t="s">
        <v>76</v>
      </c>
      <c r="C133" s="38" t="s">
        <v>75</v>
      </c>
      <c r="D133" s="36"/>
      <c r="E133" s="36"/>
      <c r="F133" s="36"/>
      <c r="G133" s="36"/>
      <c r="H133" s="36"/>
      <c r="I133" s="36">
        <f t="shared" si="157"/>
        <v>0</v>
      </c>
      <c r="J133" s="5">
        <f t="shared" si="168"/>
        <v>0</v>
      </c>
      <c r="K133" s="36"/>
      <c r="L133" s="36">
        <f t="shared" si="166"/>
        <v>0</v>
      </c>
      <c r="M133" s="51">
        <f t="shared" si="167"/>
        <v>0</v>
      </c>
      <c r="N133" s="32" t="e">
        <f t="shared" si="147"/>
        <v>#DIV/0!</v>
      </c>
      <c r="O133" s="37"/>
    </row>
    <row r="134" spans="2:15" s="16" customFormat="1" x14ac:dyDescent="0.2">
      <c r="B134" s="34" t="s">
        <v>80</v>
      </c>
      <c r="C134" s="38" t="s">
        <v>74</v>
      </c>
      <c r="D134" s="36">
        <v>150000</v>
      </c>
      <c r="E134" s="36">
        <v>101157.9</v>
      </c>
      <c r="F134" s="36">
        <v>104359</v>
      </c>
      <c r="G134" s="36"/>
      <c r="H134" s="36"/>
      <c r="I134" s="36">
        <f t="shared" si="157"/>
        <v>205516.9</v>
      </c>
      <c r="J134" s="5">
        <f t="shared" si="168"/>
        <v>205516.9</v>
      </c>
      <c r="K134" s="36"/>
      <c r="L134" s="36">
        <f t="shared" si="166"/>
        <v>205516.9</v>
      </c>
      <c r="M134" s="51">
        <f t="shared" si="167"/>
        <v>55516.899999999994</v>
      </c>
      <c r="N134" s="32">
        <f t="shared" si="147"/>
        <v>0.37011266666666665</v>
      </c>
      <c r="O134" s="37"/>
    </row>
    <row r="135" spans="2:15" s="16" customFormat="1" x14ac:dyDescent="0.2">
      <c r="B135" s="34" t="s">
        <v>81</v>
      </c>
      <c r="C135" s="38" t="s">
        <v>82</v>
      </c>
      <c r="D135" s="36">
        <v>20000</v>
      </c>
      <c r="E135" s="36">
        <v>40228.800000000003</v>
      </c>
      <c r="F135" s="36"/>
      <c r="G135" s="36"/>
      <c r="H135" s="36"/>
      <c r="I135" s="36">
        <f t="shared" si="157"/>
        <v>40228.800000000003</v>
      </c>
      <c r="J135" s="5">
        <f t="shared" si="168"/>
        <v>40228.800000000003</v>
      </c>
      <c r="K135" s="36"/>
      <c r="L135" s="36">
        <f t="shared" si="166"/>
        <v>40228.800000000003</v>
      </c>
      <c r="M135" s="51">
        <f t="shared" si="167"/>
        <v>20228.800000000003</v>
      </c>
      <c r="N135" s="32">
        <f t="shared" si="147"/>
        <v>1.0114400000000001</v>
      </c>
      <c r="O135" s="37"/>
    </row>
    <row r="136" spans="2:15" s="16" customFormat="1" x14ac:dyDescent="0.2">
      <c r="B136" s="34" t="s">
        <v>65</v>
      </c>
      <c r="C136" s="38" t="s">
        <v>83</v>
      </c>
      <c r="D136" s="36">
        <v>105000</v>
      </c>
      <c r="E136" s="36">
        <v>864053</v>
      </c>
      <c r="F136" s="36">
        <v>2058622.7</v>
      </c>
      <c r="G136" s="36"/>
      <c r="H136" s="36"/>
      <c r="I136" s="36">
        <f t="shared" si="157"/>
        <v>2922675.7</v>
      </c>
      <c r="J136" s="5">
        <f t="shared" si="168"/>
        <v>2922675.7</v>
      </c>
      <c r="K136" s="36"/>
      <c r="L136" s="36">
        <f t="shared" si="166"/>
        <v>2922675.7</v>
      </c>
      <c r="M136" s="51">
        <f t="shared" si="167"/>
        <v>2817675.7</v>
      </c>
      <c r="N136" s="32">
        <f t="shared" si="147"/>
        <v>26.835006666666668</v>
      </c>
      <c r="O136" s="37"/>
    </row>
    <row r="137" spans="2:15" s="16" customFormat="1" x14ac:dyDescent="0.2">
      <c r="B137" s="34" t="s">
        <v>84</v>
      </c>
      <c r="C137" s="38" t="s">
        <v>85</v>
      </c>
      <c r="D137" s="36">
        <v>60000</v>
      </c>
      <c r="E137" s="44">
        <v>167000</v>
      </c>
      <c r="F137" s="36"/>
      <c r="G137" s="36"/>
      <c r="H137" s="36"/>
      <c r="I137" s="36">
        <f t="shared" si="157"/>
        <v>167000</v>
      </c>
      <c r="J137" s="5">
        <f t="shared" si="168"/>
        <v>167000</v>
      </c>
      <c r="K137" s="36"/>
      <c r="L137" s="36">
        <f t="shared" si="166"/>
        <v>167000</v>
      </c>
      <c r="M137" s="51">
        <f t="shared" si="167"/>
        <v>107000</v>
      </c>
      <c r="N137" s="32">
        <f t="shared" si="147"/>
        <v>1.7833333333333334</v>
      </c>
      <c r="O137" s="37"/>
    </row>
    <row r="138" spans="2:15" s="16" customFormat="1" ht="22.5" x14ac:dyDescent="0.2">
      <c r="B138" s="34" t="s">
        <v>116</v>
      </c>
      <c r="C138" s="38" t="s">
        <v>117</v>
      </c>
      <c r="D138" s="36"/>
      <c r="E138" s="36"/>
      <c r="F138" s="36"/>
      <c r="G138" s="36"/>
      <c r="H138" s="36"/>
      <c r="I138" s="36">
        <f t="shared" si="157"/>
        <v>0</v>
      </c>
      <c r="J138" s="5">
        <f t="shared" si="158"/>
        <v>0</v>
      </c>
      <c r="K138" s="36"/>
      <c r="L138" s="36">
        <f t="shared" si="166"/>
        <v>0</v>
      </c>
      <c r="M138" s="51">
        <f t="shared" si="167"/>
        <v>0</v>
      </c>
      <c r="N138" s="32" t="e">
        <f t="shared" si="147"/>
        <v>#DIV/0!</v>
      </c>
      <c r="O138" s="37"/>
    </row>
    <row r="139" spans="2:15" s="16" customFormat="1" x14ac:dyDescent="0.2">
      <c r="B139" s="34" t="s">
        <v>81</v>
      </c>
      <c r="C139" s="38" t="s">
        <v>103</v>
      </c>
      <c r="D139" s="44"/>
      <c r="E139" s="44"/>
      <c r="F139" s="44"/>
      <c r="G139" s="44"/>
      <c r="H139" s="44"/>
      <c r="I139" s="36">
        <f t="shared" si="157"/>
        <v>0</v>
      </c>
      <c r="J139" s="5">
        <f t="shared" ref="J139:J141" si="169">+I139</f>
        <v>0</v>
      </c>
      <c r="K139" s="44"/>
      <c r="L139" s="44">
        <f t="shared" ref="L139" si="170">SUM(J139:K139)</f>
        <v>0</v>
      </c>
      <c r="M139" s="5">
        <f t="shared" ref="M139:M140" si="171">+I139-D139</f>
        <v>0</v>
      </c>
      <c r="N139" s="58" t="e">
        <f t="shared" ref="N139:N140" si="172">+M139/D139</f>
        <v>#DIV/0!</v>
      </c>
      <c r="O139" s="37"/>
    </row>
    <row r="140" spans="2:15" s="96" customFormat="1" ht="27.75" customHeight="1" x14ac:dyDescent="0.2">
      <c r="B140" s="92" t="s">
        <v>122</v>
      </c>
      <c r="C140" s="93" t="s">
        <v>121</v>
      </c>
      <c r="D140" s="4"/>
      <c r="E140" s="4"/>
      <c r="F140" s="4"/>
      <c r="G140" s="4"/>
      <c r="H140" s="4"/>
      <c r="I140" s="36">
        <f t="shared" si="157"/>
        <v>0</v>
      </c>
      <c r="J140" s="5">
        <f t="shared" ref="J140" si="173">+I140</f>
        <v>0</v>
      </c>
      <c r="K140" s="4"/>
      <c r="L140" s="4">
        <f t="shared" ref="L140" si="174">SUM(J140:K140)</f>
        <v>0</v>
      </c>
      <c r="M140" s="5">
        <f t="shared" si="171"/>
        <v>0</v>
      </c>
      <c r="N140" s="94" t="e">
        <f t="shared" si="172"/>
        <v>#DIV/0!</v>
      </c>
      <c r="O140" s="95"/>
    </row>
    <row r="141" spans="2:15" s="54" customFormat="1" ht="33.75" x14ac:dyDescent="0.2">
      <c r="B141" s="47" t="s">
        <v>29</v>
      </c>
      <c r="C141" s="38" t="s">
        <v>67</v>
      </c>
      <c r="D141" s="48"/>
      <c r="E141" s="48"/>
      <c r="F141" s="48">
        <v>28644.29</v>
      </c>
      <c r="G141" s="48"/>
      <c r="H141" s="48"/>
      <c r="I141" s="36">
        <f t="shared" si="157"/>
        <v>28644.29</v>
      </c>
      <c r="J141" s="50">
        <f t="shared" si="169"/>
        <v>28644.29</v>
      </c>
      <c r="K141" s="48"/>
      <c r="L141" s="48">
        <f t="shared" si="166"/>
        <v>28644.29</v>
      </c>
      <c r="M141" s="50">
        <f t="shared" ref="M141" si="175">+I141-D141</f>
        <v>28644.29</v>
      </c>
      <c r="N141" s="52" t="e">
        <f t="shared" si="147"/>
        <v>#DIV/0!</v>
      </c>
      <c r="O141" s="53"/>
    </row>
    <row r="142" spans="2:15" s="43" customFormat="1" x14ac:dyDescent="0.2">
      <c r="B142" s="39" t="s">
        <v>30</v>
      </c>
      <c r="C142" s="40"/>
      <c r="D142" s="41">
        <f>+D143+D150</f>
        <v>0</v>
      </c>
      <c r="E142" s="41">
        <f t="shared" ref="E142" si="176">+E143+E150</f>
        <v>0</v>
      </c>
      <c r="F142" s="41">
        <f t="shared" ref="F142" si="177">+F143+F150</f>
        <v>0</v>
      </c>
      <c r="G142" s="41">
        <f t="shared" ref="G142" si="178">+G143+G150</f>
        <v>0</v>
      </c>
      <c r="H142" s="41">
        <f t="shared" ref="H142" si="179">+H143+H150</f>
        <v>0</v>
      </c>
      <c r="I142" s="36">
        <f t="shared" ref="I142:I153" si="180">SUM(D142:H142)</f>
        <v>0</v>
      </c>
      <c r="J142" s="41">
        <f t="shared" ref="J142" si="181">+J143+J150</f>
        <v>0</v>
      </c>
      <c r="K142" s="41">
        <f t="shared" ref="K142" si="182">+K143+K150</f>
        <v>0</v>
      </c>
      <c r="L142" s="41">
        <f t="shared" ref="L142" si="183">+L143+L150</f>
        <v>0</v>
      </c>
      <c r="M142" s="41">
        <f t="shared" ref="M142" si="184">+M143+M150</f>
        <v>0</v>
      </c>
      <c r="N142" s="32" t="e">
        <f>+M142/D142</f>
        <v>#DIV/0!</v>
      </c>
      <c r="O142" s="42"/>
    </row>
    <row r="143" spans="2:15" s="43" customFormat="1" x14ac:dyDescent="0.2">
      <c r="B143" s="39" t="s">
        <v>21</v>
      </c>
      <c r="C143" s="40"/>
      <c r="D143" s="41">
        <f>SUM(D145:D149)</f>
        <v>0</v>
      </c>
      <c r="E143" s="41">
        <f t="shared" ref="E143:M143" si="185">SUM(E145:E149)</f>
        <v>0</v>
      </c>
      <c r="F143" s="41">
        <f t="shared" si="185"/>
        <v>0</v>
      </c>
      <c r="G143" s="41">
        <f t="shared" si="185"/>
        <v>0</v>
      </c>
      <c r="H143" s="41">
        <f t="shared" si="185"/>
        <v>0</v>
      </c>
      <c r="I143" s="36">
        <f t="shared" si="180"/>
        <v>0</v>
      </c>
      <c r="J143" s="41">
        <f t="shared" si="185"/>
        <v>0</v>
      </c>
      <c r="K143" s="41">
        <f t="shared" si="185"/>
        <v>0</v>
      </c>
      <c r="L143" s="41">
        <f t="shared" si="185"/>
        <v>0</v>
      </c>
      <c r="M143" s="41">
        <f t="shared" si="185"/>
        <v>0</v>
      </c>
      <c r="N143" s="32" t="e">
        <f t="shared" si="147"/>
        <v>#DIV/0!</v>
      </c>
      <c r="O143" s="42"/>
    </row>
    <row r="144" spans="2:15" s="16" customFormat="1" ht="22.5" hidden="1" x14ac:dyDescent="0.2">
      <c r="B144" s="34" t="s">
        <v>31</v>
      </c>
      <c r="C144" s="38"/>
      <c r="D144" s="36"/>
      <c r="E144" s="34"/>
      <c r="F144" s="36"/>
      <c r="G144" s="36"/>
      <c r="H144" s="36"/>
      <c r="I144" s="36">
        <f t="shared" si="180"/>
        <v>0</v>
      </c>
      <c r="J144" s="36"/>
      <c r="K144" s="36"/>
      <c r="L144" s="36"/>
      <c r="M144" s="36"/>
      <c r="N144" s="32" t="e">
        <f>+M144/D144</f>
        <v>#DIV/0!</v>
      </c>
      <c r="O144" s="37"/>
    </row>
    <row r="145" spans="2:15" s="16" customFormat="1" hidden="1" x14ac:dyDescent="0.2">
      <c r="B145" s="34" t="s">
        <v>22</v>
      </c>
      <c r="C145" s="35" t="s">
        <v>60</v>
      </c>
      <c r="D145" s="36"/>
      <c r="E145" s="34"/>
      <c r="F145" s="36"/>
      <c r="G145" s="36"/>
      <c r="H145" s="36"/>
      <c r="I145" s="36">
        <f t="shared" si="180"/>
        <v>0</v>
      </c>
      <c r="J145" s="36"/>
      <c r="K145" s="36"/>
      <c r="L145" s="36"/>
      <c r="M145" s="36"/>
      <c r="N145" s="32" t="e">
        <f t="shared" si="147"/>
        <v>#DIV/0!</v>
      </c>
      <c r="O145" s="37"/>
    </row>
    <row r="146" spans="2:15" s="16" customFormat="1" hidden="1" x14ac:dyDescent="0.2">
      <c r="B146" s="34" t="s">
        <v>23</v>
      </c>
      <c r="C146" s="35" t="s">
        <v>61</v>
      </c>
      <c r="D146" s="36"/>
      <c r="E146" s="34"/>
      <c r="F146" s="36"/>
      <c r="G146" s="36"/>
      <c r="H146" s="36"/>
      <c r="I146" s="36">
        <f t="shared" si="180"/>
        <v>0</v>
      </c>
      <c r="J146" s="36"/>
      <c r="K146" s="36"/>
      <c r="L146" s="36"/>
      <c r="M146" s="36"/>
      <c r="N146" s="32" t="e">
        <f t="shared" si="147"/>
        <v>#DIV/0!</v>
      </c>
      <c r="O146" s="37"/>
    </row>
    <row r="147" spans="2:15" s="16" customFormat="1" hidden="1" x14ac:dyDescent="0.2">
      <c r="B147" s="34" t="s">
        <v>24</v>
      </c>
      <c r="C147" s="35" t="s">
        <v>62</v>
      </c>
      <c r="D147" s="36"/>
      <c r="E147" s="34"/>
      <c r="F147" s="36"/>
      <c r="G147" s="36"/>
      <c r="H147" s="36"/>
      <c r="I147" s="36">
        <f t="shared" si="180"/>
        <v>0</v>
      </c>
      <c r="J147" s="36"/>
      <c r="K147" s="36"/>
      <c r="L147" s="36"/>
      <c r="M147" s="36"/>
      <c r="N147" s="32" t="e">
        <f t="shared" si="147"/>
        <v>#DIV/0!</v>
      </c>
      <c r="O147" s="37"/>
    </row>
    <row r="148" spans="2:15" s="16" customFormat="1" hidden="1" x14ac:dyDescent="0.2">
      <c r="B148" s="34" t="s">
        <v>32</v>
      </c>
      <c r="C148" s="38"/>
      <c r="D148" s="36"/>
      <c r="E148" s="34"/>
      <c r="F148" s="36"/>
      <c r="G148" s="36"/>
      <c r="H148" s="36"/>
      <c r="I148" s="36">
        <f t="shared" si="180"/>
        <v>0</v>
      </c>
      <c r="J148" s="36"/>
      <c r="K148" s="36"/>
      <c r="L148" s="36"/>
      <c r="M148" s="36"/>
      <c r="N148" s="32" t="e">
        <f t="shared" si="147"/>
        <v>#DIV/0!</v>
      </c>
      <c r="O148" s="37"/>
    </row>
    <row r="149" spans="2:15" s="16" customFormat="1" hidden="1" x14ac:dyDescent="0.2">
      <c r="B149" s="34" t="s">
        <v>33</v>
      </c>
      <c r="C149" s="38"/>
      <c r="D149" s="36"/>
      <c r="E149" s="34"/>
      <c r="F149" s="36"/>
      <c r="G149" s="36"/>
      <c r="H149" s="36"/>
      <c r="I149" s="36">
        <f t="shared" si="180"/>
        <v>0</v>
      </c>
      <c r="J149" s="36"/>
      <c r="K149" s="36"/>
      <c r="L149" s="36"/>
      <c r="M149" s="36"/>
      <c r="N149" s="32" t="e">
        <f t="shared" si="147"/>
        <v>#DIV/0!</v>
      </c>
      <c r="O149" s="37"/>
    </row>
    <row r="150" spans="2:15" s="43" customFormat="1" x14ac:dyDescent="0.2">
      <c r="B150" s="39" t="s">
        <v>27</v>
      </c>
      <c r="C150" s="40"/>
      <c r="D150" s="41">
        <f>SUM(D151:D152)</f>
        <v>0</v>
      </c>
      <c r="E150" s="41">
        <f t="shared" ref="E150" si="186">SUM(E151:E152)</f>
        <v>0</v>
      </c>
      <c r="F150" s="41">
        <f t="shared" ref="F150" si="187">SUM(F151:F153)</f>
        <v>0</v>
      </c>
      <c r="G150" s="41">
        <f t="shared" ref="G150" si="188">SUM(G151:G153)</f>
        <v>0</v>
      </c>
      <c r="H150" s="41">
        <f t="shared" ref="H150" si="189">SUM(H151:H153)</f>
        <v>0</v>
      </c>
      <c r="I150" s="36">
        <f t="shared" si="180"/>
        <v>0</v>
      </c>
      <c r="J150" s="41">
        <f t="shared" ref="J150" si="190">SUM(J151:J153)</f>
        <v>0</v>
      </c>
      <c r="K150" s="41">
        <f t="shared" ref="K150" si="191">SUM(K151:K153)</f>
        <v>0</v>
      </c>
      <c r="L150" s="41">
        <f t="shared" ref="L150" si="192">SUM(L151:L153)</f>
        <v>0</v>
      </c>
      <c r="M150" s="41">
        <f t="shared" ref="M150" si="193">SUM(M151:M152)</f>
        <v>0</v>
      </c>
      <c r="N150" s="32" t="e">
        <f t="shared" si="147"/>
        <v>#DIV/0!</v>
      </c>
      <c r="O150" s="42"/>
    </row>
    <row r="151" spans="2:15" s="16" customFormat="1" ht="22.5" x14ac:dyDescent="0.2">
      <c r="B151" s="55" t="s">
        <v>34</v>
      </c>
      <c r="C151" s="38"/>
      <c r="D151" s="36"/>
      <c r="E151" s="34"/>
      <c r="F151" s="36"/>
      <c r="G151" s="36"/>
      <c r="H151" s="36"/>
      <c r="I151" s="36">
        <f t="shared" si="180"/>
        <v>0</v>
      </c>
      <c r="J151" s="36"/>
      <c r="K151" s="36"/>
      <c r="L151" s="36"/>
      <c r="M151" s="36"/>
      <c r="N151" s="32" t="e">
        <f t="shared" si="147"/>
        <v>#DIV/0!</v>
      </c>
      <c r="O151" s="37"/>
    </row>
    <row r="152" spans="2:15" s="96" customFormat="1" ht="22.5" hidden="1" x14ac:dyDescent="0.2">
      <c r="B152" s="92" t="s">
        <v>35</v>
      </c>
      <c r="C152" s="93" t="s">
        <v>67</v>
      </c>
      <c r="D152" s="4"/>
      <c r="E152" s="4"/>
      <c r="F152" s="4"/>
      <c r="G152" s="4"/>
      <c r="H152" s="4"/>
      <c r="I152" s="36">
        <f t="shared" si="180"/>
        <v>0</v>
      </c>
      <c r="J152" s="5"/>
      <c r="K152" s="4"/>
      <c r="L152" s="4">
        <f>SUM(J152:K152)</f>
        <v>0</v>
      </c>
      <c r="M152" s="5">
        <f t="shared" ref="M152" si="194">+I152-D152</f>
        <v>0</v>
      </c>
      <c r="N152" s="94" t="e">
        <f t="shared" si="147"/>
        <v>#DIV/0!</v>
      </c>
      <c r="O152" s="95"/>
    </row>
    <row r="153" spans="2:15" s="57" customFormat="1" ht="22.5" hidden="1" x14ac:dyDescent="0.2">
      <c r="B153" s="34" t="s">
        <v>104</v>
      </c>
      <c r="C153" s="38" t="s">
        <v>66</v>
      </c>
      <c r="D153" s="36"/>
      <c r="E153" s="34"/>
      <c r="F153" s="36"/>
      <c r="G153" s="36"/>
      <c r="H153" s="36"/>
      <c r="I153" s="36">
        <f t="shared" si="180"/>
        <v>0</v>
      </c>
      <c r="J153" s="34"/>
      <c r="K153" s="34"/>
      <c r="L153" s="34"/>
      <c r="M153" s="34"/>
      <c r="N153" s="56" t="e">
        <f t="shared" si="147"/>
        <v>#DIV/0!</v>
      </c>
      <c r="O153" s="34"/>
    </row>
    <row r="154" spans="2:15" s="43" customFormat="1" ht="22.5" x14ac:dyDescent="0.2">
      <c r="B154" s="39" t="s">
        <v>36</v>
      </c>
      <c r="C154" s="40"/>
      <c r="D154" s="41">
        <f>+D155+D163</f>
        <v>0</v>
      </c>
      <c r="E154" s="41">
        <f t="shared" ref="E154" si="195">+E155+E163</f>
        <v>76579.77</v>
      </c>
      <c r="F154" s="41">
        <f t="shared" ref="F154" si="196">+F155+F163</f>
        <v>2838</v>
      </c>
      <c r="G154" s="41">
        <f t="shared" ref="G154" si="197">+G155+G163</f>
        <v>0</v>
      </c>
      <c r="H154" s="41">
        <f t="shared" ref="H154" si="198">+H155+H163</f>
        <v>0</v>
      </c>
      <c r="I154" s="41">
        <f t="shared" ref="I154" si="199">+I155+I163</f>
        <v>79417.77</v>
      </c>
      <c r="J154" s="41">
        <f t="shared" ref="J154" si="200">+J155+J163</f>
        <v>79417.77</v>
      </c>
      <c r="K154" s="41">
        <f t="shared" ref="K154" si="201">+K155+K163</f>
        <v>0</v>
      </c>
      <c r="L154" s="41">
        <f t="shared" ref="L154" si="202">+L155+L163</f>
        <v>79417.77</v>
      </c>
      <c r="M154" s="41">
        <f t="shared" ref="M154" si="203">+M155+M163</f>
        <v>79417.77</v>
      </c>
      <c r="N154" s="32" t="e">
        <f t="shared" si="147"/>
        <v>#DIV/0!</v>
      </c>
      <c r="O154" s="42"/>
    </row>
    <row r="155" spans="2:15" s="43" customFormat="1" x14ac:dyDescent="0.2">
      <c r="B155" s="39" t="s">
        <v>37</v>
      </c>
      <c r="C155" s="40"/>
      <c r="D155" s="41">
        <f>+D156</f>
        <v>0</v>
      </c>
      <c r="E155" s="41">
        <f t="shared" ref="E155" si="204">+E156</f>
        <v>76579.77</v>
      </c>
      <c r="F155" s="41">
        <f t="shared" ref="F155" si="205">+F156</f>
        <v>2838</v>
      </c>
      <c r="G155" s="41">
        <f t="shared" ref="G155" si="206">+G156</f>
        <v>0</v>
      </c>
      <c r="H155" s="41">
        <f t="shared" ref="H155" si="207">+H156</f>
        <v>0</v>
      </c>
      <c r="I155" s="41">
        <f t="shared" ref="I155" si="208">+I156</f>
        <v>79417.77</v>
      </c>
      <c r="J155" s="41">
        <f t="shared" ref="J155" si="209">+J156</f>
        <v>79417.77</v>
      </c>
      <c r="K155" s="41">
        <f t="shared" ref="K155" si="210">+K156</f>
        <v>0</v>
      </c>
      <c r="L155" s="41">
        <f t="shared" ref="L155" si="211">+L156</f>
        <v>79417.77</v>
      </c>
      <c r="M155" s="41">
        <f t="shared" ref="M155" si="212">+M156</f>
        <v>79417.77</v>
      </c>
      <c r="N155" s="32" t="e">
        <f t="shared" si="147"/>
        <v>#DIV/0!</v>
      </c>
      <c r="O155" s="42"/>
    </row>
    <row r="156" spans="2:15" s="43" customFormat="1" x14ac:dyDescent="0.2">
      <c r="B156" s="39" t="s">
        <v>38</v>
      </c>
      <c r="C156" s="40"/>
      <c r="D156" s="41">
        <f>SUM(D157:D162)</f>
        <v>0</v>
      </c>
      <c r="E156" s="41">
        <f t="shared" ref="E156" si="213">SUM(E157:E162)</f>
        <v>76579.77</v>
      </c>
      <c r="F156" s="41">
        <f t="shared" ref="F156" si="214">SUM(F157:F162)</f>
        <v>2838</v>
      </c>
      <c r="G156" s="41">
        <f t="shared" ref="G156" si="215">SUM(G157:G162)</f>
        <v>0</v>
      </c>
      <c r="H156" s="41">
        <f>SUM(H157:H162)</f>
        <v>0</v>
      </c>
      <c r="I156" s="41">
        <f t="shared" ref="I156" si="216">SUM(I157:I162)</f>
        <v>79417.77</v>
      </c>
      <c r="J156" s="41">
        <f t="shared" ref="J156" si="217">SUM(J157:J162)</f>
        <v>79417.77</v>
      </c>
      <c r="K156" s="41">
        <f t="shared" ref="K156" si="218">SUM(K157:K162)</f>
        <v>0</v>
      </c>
      <c r="L156" s="41">
        <f t="shared" ref="L156" si="219">SUM(L157:L162)</f>
        <v>79417.77</v>
      </c>
      <c r="M156" s="41">
        <f t="shared" ref="M156" si="220">SUM(M157:M162)</f>
        <v>79417.77</v>
      </c>
      <c r="N156" s="32" t="e">
        <f t="shared" si="147"/>
        <v>#DIV/0!</v>
      </c>
      <c r="O156" s="42"/>
    </row>
    <row r="157" spans="2:15" s="16" customFormat="1" x14ac:dyDescent="0.2">
      <c r="B157" s="34" t="s">
        <v>39</v>
      </c>
      <c r="C157" s="38" t="s">
        <v>68</v>
      </c>
      <c r="D157" s="36"/>
      <c r="E157" s="45">
        <v>2500</v>
      </c>
      <c r="F157" s="36">
        <v>2838</v>
      </c>
      <c r="G157" s="36"/>
      <c r="H157" s="36"/>
      <c r="I157" s="36">
        <f t="shared" ref="I157:I159" si="221">SUM(E157:H157)</f>
        <v>5338</v>
      </c>
      <c r="J157" s="44">
        <f>+I157</f>
        <v>5338</v>
      </c>
      <c r="K157" s="36"/>
      <c r="L157" s="36">
        <f t="shared" ref="L157:L162" si="222">SUM(J157:K157)</f>
        <v>5338</v>
      </c>
      <c r="M157" s="51">
        <f t="shared" ref="M157:M163" si="223">I157-D157</f>
        <v>5338</v>
      </c>
      <c r="N157" s="32" t="e">
        <f t="shared" si="147"/>
        <v>#DIV/0!</v>
      </c>
      <c r="O157" s="37"/>
    </row>
    <row r="158" spans="2:15" s="16" customFormat="1" x14ac:dyDescent="0.2">
      <c r="B158" s="34" t="s">
        <v>40</v>
      </c>
      <c r="C158" s="38" t="s">
        <v>69</v>
      </c>
      <c r="D158" s="36"/>
      <c r="E158" s="45">
        <v>74079.77</v>
      </c>
      <c r="F158" s="36"/>
      <c r="G158" s="36"/>
      <c r="H158" s="36"/>
      <c r="I158" s="36">
        <f t="shared" si="221"/>
        <v>74079.77</v>
      </c>
      <c r="J158" s="44">
        <f t="shared" ref="J158:J163" si="224">+I158</f>
        <v>74079.77</v>
      </c>
      <c r="K158" s="36"/>
      <c r="L158" s="36">
        <f t="shared" si="222"/>
        <v>74079.77</v>
      </c>
      <c r="M158" s="51">
        <f t="shared" si="223"/>
        <v>74079.77</v>
      </c>
      <c r="N158" s="32" t="e">
        <f t="shared" si="147"/>
        <v>#DIV/0!</v>
      </c>
      <c r="O158" s="37"/>
    </row>
    <row r="159" spans="2:15" s="16" customFormat="1" hidden="1" x14ac:dyDescent="0.2">
      <c r="B159" s="34" t="s">
        <v>41</v>
      </c>
      <c r="C159" s="38"/>
      <c r="D159" s="36"/>
      <c r="E159" s="34"/>
      <c r="F159" s="36"/>
      <c r="G159" s="36"/>
      <c r="H159" s="36"/>
      <c r="I159" s="36">
        <f t="shared" si="221"/>
        <v>0</v>
      </c>
      <c r="J159" s="44">
        <f t="shared" si="224"/>
        <v>0</v>
      </c>
      <c r="K159" s="36"/>
      <c r="L159" s="36">
        <f t="shared" si="222"/>
        <v>0</v>
      </c>
      <c r="M159" s="51">
        <f t="shared" si="223"/>
        <v>0</v>
      </c>
      <c r="N159" s="32" t="e">
        <f t="shared" si="147"/>
        <v>#DIV/0!</v>
      </c>
      <c r="O159" s="37"/>
    </row>
    <row r="160" spans="2:15" s="16" customFormat="1" hidden="1" x14ac:dyDescent="0.2">
      <c r="B160" s="34" t="s">
        <v>42</v>
      </c>
      <c r="C160" s="38"/>
      <c r="D160" s="36"/>
      <c r="E160" s="34"/>
      <c r="F160" s="36"/>
      <c r="G160" s="36"/>
      <c r="H160" s="36"/>
      <c r="I160" s="36">
        <f t="shared" ref="I160:I163" si="225">SUM(E160:H160)</f>
        <v>0</v>
      </c>
      <c r="J160" s="44">
        <f t="shared" si="224"/>
        <v>0</v>
      </c>
      <c r="K160" s="36"/>
      <c r="L160" s="36">
        <f t="shared" si="222"/>
        <v>0</v>
      </c>
      <c r="M160" s="51">
        <f t="shared" si="223"/>
        <v>0</v>
      </c>
      <c r="N160" s="32" t="e">
        <f t="shared" si="147"/>
        <v>#DIV/0!</v>
      </c>
      <c r="O160" s="37"/>
    </row>
    <row r="161" spans="2:16" s="16" customFormat="1" hidden="1" x14ac:dyDescent="0.2">
      <c r="B161" s="34" t="s">
        <v>43</v>
      </c>
      <c r="C161" s="38"/>
      <c r="D161" s="36"/>
      <c r="E161" s="34"/>
      <c r="F161" s="36"/>
      <c r="G161" s="36"/>
      <c r="H161" s="36"/>
      <c r="I161" s="36">
        <f t="shared" si="225"/>
        <v>0</v>
      </c>
      <c r="J161" s="44">
        <f t="shared" si="224"/>
        <v>0</v>
      </c>
      <c r="K161" s="36"/>
      <c r="L161" s="36">
        <f t="shared" si="222"/>
        <v>0</v>
      </c>
      <c r="M161" s="51">
        <f t="shared" si="223"/>
        <v>0</v>
      </c>
      <c r="N161" s="32" t="e">
        <f t="shared" si="147"/>
        <v>#DIV/0!</v>
      </c>
      <c r="O161" s="37"/>
    </row>
    <row r="162" spans="2:16" s="57" customFormat="1" ht="11.25" hidden="1" x14ac:dyDescent="0.2">
      <c r="B162" s="34" t="s">
        <v>111</v>
      </c>
      <c r="C162" s="38" t="s">
        <v>113</v>
      </c>
      <c r="D162" s="36"/>
      <c r="E162" s="36"/>
      <c r="F162" s="36"/>
      <c r="G162" s="36"/>
      <c r="H162" s="36"/>
      <c r="I162" s="36">
        <f t="shared" si="225"/>
        <v>0</v>
      </c>
      <c r="J162" s="44">
        <f t="shared" si="224"/>
        <v>0</v>
      </c>
      <c r="K162" s="36"/>
      <c r="L162" s="36">
        <f t="shared" si="222"/>
        <v>0</v>
      </c>
      <c r="M162" s="51">
        <f t="shared" si="223"/>
        <v>0</v>
      </c>
      <c r="N162" s="56" t="e">
        <f t="shared" si="147"/>
        <v>#DIV/0!</v>
      </c>
      <c r="O162" s="34"/>
    </row>
    <row r="163" spans="2:16" s="43" customFormat="1" x14ac:dyDescent="0.2">
      <c r="B163" s="39" t="s">
        <v>44</v>
      </c>
      <c r="C163" s="40"/>
      <c r="D163" s="41">
        <f>SUM(D164:D169)</f>
        <v>0</v>
      </c>
      <c r="E163" s="41"/>
      <c r="F163" s="41"/>
      <c r="G163" s="41"/>
      <c r="H163" s="41"/>
      <c r="I163" s="36">
        <f t="shared" si="225"/>
        <v>0</v>
      </c>
      <c r="J163" s="44">
        <f t="shared" si="224"/>
        <v>0</v>
      </c>
      <c r="K163" s="41">
        <f t="shared" ref="K163" si="226">SUM(K164:K169)</f>
        <v>0</v>
      </c>
      <c r="L163" s="41">
        <f t="shared" ref="L163" si="227">SUM(L164:L169)</f>
        <v>0</v>
      </c>
      <c r="M163" s="51">
        <f t="shared" si="223"/>
        <v>0</v>
      </c>
      <c r="N163" s="32" t="e">
        <f t="shared" si="147"/>
        <v>#DIV/0!</v>
      </c>
      <c r="O163" s="42"/>
    </row>
    <row r="164" spans="2:16" s="16" customFormat="1" ht="22.5" x14ac:dyDescent="0.2">
      <c r="B164" s="55" t="s">
        <v>34</v>
      </c>
      <c r="C164" s="38"/>
      <c r="D164" s="36"/>
      <c r="E164" s="34"/>
      <c r="F164" s="36"/>
      <c r="G164" s="36"/>
      <c r="H164" s="36"/>
      <c r="I164" s="36"/>
      <c r="J164" s="36"/>
      <c r="K164" s="36"/>
      <c r="L164" s="36"/>
      <c r="M164" s="51"/>
      <c r="N164" s="32" t="e">
        <f t="shared" si="147"/>
        <v>#DIV/0!</v>
      </c>
      <c r="O164" s="37"/>
    </row>
    <row r="165" spans="2:16" s="16" customFormat="1" hidden="1" x14ac:dyDescent="0.2">
      <c r="B165" s="34" t="s">
        <v>45</v>
      </c>
      <c r="C165" s="38"/>
      <c r="D165" s="36"/>
      <c r="E165" s="34"/>
      <c r="F165" s="36"/>
      <c r="G165" s="36"/>
      <c r="H165" s="36"/>
      <c r="I165" s="36">
        <f t="shared" ref="I165:I169" si="228">SUM(E165:H165)</f>
        <v>0</v>
      </c>
      <c r="J165" s="36"/>
      <c r="K165" s="36"/>
      <c r="L165" s="36"/>
      <c r="M165" s="36"/>
      <c r="N165" s="32" t="e">
        <f t="shared" si="147"/>
        <v>#DIV/0!</v>
      </c>
      <c r="O165" s="37"/>
    </row>
    <row r="166" spans="2:16" s="16" customFormat="1" hidden="1" x14ac:dyDescent="0.2">
      <c r="B166" s="34" t="s">
        <v>41</v>
      </c>
      <c r="C166" s="38"/>
      <c r="D166" s="36"/>
      <c r="E166" s="34"/>
      <c r="F166" s="36"/>
      <c r="G166" s="36"/>
      <c r="H166" s="36"/>
      <c r="I166" s="36">
        <f t="shared" si="228"/>
        <v>0</v>
      </c>
      <c r="J166" s="36"/>
      <c r="K166" s="36"/>
      <c r="L166" s="36"/>
      <c r="M166" s="36"/>
      <c r="N166" s="32" t="e">
        <f t="shared" si="147"/>
        <v>#DIV/0!</v>
      </c>
      <c r="O166" s="37"/>
    </row>
    <row r="167" spans="2:16" s="16" customFormat="1" hidden="1" x14ac:dyDescent="0.2">
      <c r="B167" s="34" t="s">
        <v>42</v>
      </c>
      <c r="C167" s="38"/>
      <c r="D167" s="36"/>
      <c r="E167" s="34"/>
      <c r="F167" s="36"/>
      <c r="G167" s="36"/>
      <c r="H167" s="36"/>
      <c r="I167" s="36">
        <f t="shared" si="228"/>
        <v>0</v>
      </c>
      <c r="J167" s="36"/>
      <c r="K167" s="36"/>
      <c r="L167" s="36"/>
      <c r="M167" s="36"/>
      <c r="N167" s="32" t="e">
        <f t="shared" si="147"/>
        <v>#DIV/0!</v>
      </c>
      <c r="O167" s="37"/>
    </row>
    <row r="168" spans="2:16" s="16" customFormat="1" hidden="1" x14ac:dyDescent="0.2">
      <c r="B168" s="34" t="s">
        <v>43</v>
      </c>
      <c r="C168" s="38"/>
      <c r="D168" s="36"/>
      <c r="E168" s="34"/>
      <c r="F168" s="36"/>
      <c r="G168" s="36"/>
      <c r="H168" s="36"/>
      <c r="I168" s="36">
        <f t="shared" si="228"/>
        <v>0</v>
      </c>
      <c r="J168" s="36"/>
      <c r="K168" s="36"/>
      <c r="L168" s="36"/>
      <c r="M168" s="36"/>
      <c r="N168" s="32" t="e">
        <f t="shared" si="147"/>
        <v>#DIV/0!</v>
      </c>
      <c r="O168" s="37"/>
    </row>
    <row r="169" spans="2:16" s="16" customFormat="1" hidden="1" x14ac:dyDescent="0.2">
      <c r="B169" s="37"/>
      <c r="C169" s="38"/>
      <c r="D169" s="36"/>
      <c r="E169" s="34"/>
      <c r="F169" s="36"/>
      <c r="G169" s="36"/>
      <c r="H169" s="36"/>
      <c r="I169" s="36">
        <f t="shared" si="228"/>
        <v>0</v>
      </c>
      <c r="J169" s="36"/>
      <c r="K169" s="36"/>
      <c r="L169" s="36"/>
      <c r="M169" s="36"/>
      <c r="N169" s="32" t="e">
        <f t="shared" si="147"/>
        <v>#DIV/0!</v>
      </c>
      <c r="O169" s="37"/>
    </row>
    <row r="170" spans="2:16" s="16" customFormat="1" x14ac:dyDescent="0.2">
      <c r="B170" s="97" t="s">
        <v>89</v>
      </c>
      <c r="C170" s="98"/>
      <c r="D170" s="99">
        <f>+D119+D154</f>
        <v>1628000</v>
      </c>
      <c r="E170" s="99">
        <f t="shared" ref="E170:M170" si="229">+E119+E154</f>
        <v>1995090.1400000001</v>
      </c>
      <c r="F170" s="99">
        <f t="shared" si="229"/>
        <v>2898356.0200000005</v>
      </c>
      <c r="G170" s="99">
        <f t="shared" si="229"/>
        <v>0</v>
      </c>
      <c r="H170" s="99">
        <f t="shared" si="229"/>
        <v>0</v>
      </c>
      <c r="I170" s="99">
        <f t="shared" si="229"/>
        <v>4893446.16</v>
      </c>
      <c r="J170" s="99">
        <f t="shared" si="229"/>
        <v>4893446.16</v>
      </c>
      <c r="K170" s="99">
        <f t="shared" si="229"/>
        <v>0</v>
      </c>
      <c r="L170" s="99">
        <f t="shared" si="229"/>
        <v>4893446.16</v>
      </c>
      <c r="M170" s="99">
        <f t="shared" si="229"/>
        <v>3265446.1600000006</v>
      </c>
      <c r="N170" s="100"/>
      <c r="O170" s="101"/>
      <c r="P170" s="232"/>
    </row>
    <row r="171" spans="2:16" s="16" customFormat="1" x14ac:dyDescent="0.2">
      <c r="B171" s="103" t="s">
        <v>90</v>
      </c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6"/>
      <c r="O171" s="107"/>
    </row>
    <row r="172" spans="2:16" s="33" customFormat="1" x14ac:dyDescent="0.2">
      <c r="B172" s="28" t="s">
        <v>18</v>
      </c>
      <c r="C172" s="29"/>
      <c r="D172" s="30"/>
      <c r="E172" s="90"/>
      <c r="F172" s="30"/>
      <c r="G172" s="30"/>
      <c r="H172" s="30"/>
      <c r="I172" s="30"/>
      <c r="J172" s="30"/>
      <c r="K172" s="30"/>
      <c r="L172" s="30"/>
      <c r="M172" s="30"/>
      <c r="N172" s="32"/>
      <c r="O172" s="47"/>
    </row>
    <row r="173" spans="2:16" s="33" customFormat="1" x14ac:dyDescent="0.2">
      <c r="B173" s="28" t="s">
        <v>19</v>
      </c>
      <c r="C173" s="29"/>
      <c r="D173" s="30">
        <f>+D174</f>
        <v>3377115.16</v>
      </c>
      <c r="E173" s="30">
        <f t="shared" ref="E173" si="230">+E174</f>
        <v>2626985.87</v>
      </c>
      <c r="F173" s="30">
        <f t="shared" ref="F173" si="231">+F174</f>
        <v>1226994.2000000002</v>
      </c>
      <c r="G173" s="30">
        <f t="shared" ref="G173" si="232">+G174</f>
        <v>0</v>
      </c>
      <c r="H173" s="30">
        <f t="shared" ref="H173" si="233">+H174</f>
        <v>0</v>
      </c>
      <c r="I173" s="30">
        <f t="shared" ref="I173:J173" si="234">+I174</f>
        <v>3853980.07</v>
      </c>
      <c r="J173" s="30">
        <f t="shared" si="234"/>
        <v>3853980.07</v>
      </c>
      <c r="K173" s="30">
        <f t="shared" ref="K173" si="235">+K174</f>
        <v>0</v>
      </c>
      <c r="L173" s="30">
        <f t="shared" ref="L173" si="236">+L174</f>
        <v>3853980.07</v>
      </c>
      <c r="M173" s="30">
        <f t="shared" ref="M173" si="237">+M174</f>
        <v>476864.90999999992</v>
      </c>
      <c r="N173" s="32">
        <f>+M173/D173</f>
        <v>0.14120481162389495</v>
      </c>
      <c r="O173" s="47"/>
    </row>
    <row r="174" spans="2:16" s="33" customFormat="1" x14ac:dyDescent="0.2">
      <c r="B174" s="28" t="s">
        <v>20</v>
      </c>
      <c r="C174" s="29"/>
      <c r="D174" s="30">
        <f>+D175+D182</f>
        <v>3377115.16</v>
      </c>
      <c r="E174" s="30">
        <f t="shared" ref="E174" si="238">+E175+E182</f>
        <v>2626985.87</v>
      </c>
      <c r="F174" s="30">
        <f t="shared" ref="F174" si="239">+F175+F182</f>
        <v>1226994.2000000002</v>
      </c>
      <c r="G174" s="30">
        <f t="shared" ref="G174" si="240">+G175+G182</f>
        <v>0</v>
      </c>
      <c r="H174" s="30">
        <f t="shared" ref="H174" si="241">+H175+H182</f>
        <v>0</v>
      </c>
      <c r="I174" s="30">
        <f t="shared" ref="I174:J174" si="242">+I175+I182</f>
        <v>3853980.07</v>
      </c>
      <c r="J174" s="30">
        <f t="shared" si="242"/>
        <v>3853980.07</v>
      </c>
      <c r="K174" s="30">
        <f t="shared" ref="K174" si="243">+K175+K182</f>
        <v>0</v>
      </c>
      <c r="L174" s="30">
        <f t="shared" ref="L174" si="244">+L175+L182</f>
        <v>3853980.07</v>
      </c>
      <c r="M174" s="30">
        <f t="shared" ref="M174" si="245">+M175+M182</f>
        <v>476864.90999999992</v>
      </c>
      <c r="N174" s="32">
        <f t="shared" ref="N174:N220" si="246">+M174/D174</f>
        <v>0.14120481162389495</v>
      </c>
      <c r="O174" s="47"/>
    </row>
    <row r="175" spans="2:16" s="33" customFormat="1" x14ac:dyDescent="0.2">
      <c r="B175" s="28" t="s">
        <v>21</v>
      </c>
      <c r="C175" s="29"/>
      <c r="D175" s="30">
        <f>SUM(D176:D181)</f>
        <v>2207547.56</v>
      </c>
      <c r="E175" s="30">
        <f t="shared" ref="E175" si="247">SUM(E176:E181)</f>
        <v>1717252.92</v>
      </c>
      <c r="F175" s="30">
        <f t="shared" ref="F175" si="248">SUM(F176:F181)</f>
        <v>1937.06</v>
      </c>
      <c r="G175" s="30">
        <f t="shared" ref="G175" si="249">SUM(G176:G181)</f>
        <v>0</v>
      </c>
      <c r="H175" s="30">
        <f t="shared" ref="H175" si="250">SUM(H176:H181)</f>
        <v>0</v>
      </c>
      <c r="I175" s="30">
        <f t="shared" ref="I175:J175" si="251">SUM(I176:I181)</f>
        <v>1719189.98</v>
      </c>
      <c r="J175" s="30">
        <f t="shared" si="251"/>
        <v>1719189.98</v>
      </c>
      <c r="K175" s="30">
        <f t="shared" ref="K175" si="252">SUM(K176:K181)</f>
        <v>0</v>
      </c>
      <c r="L175" s="30">
        <f t="shared" ref="L175" si="253">SUM(L176:L181)</f>
        <v>1719189.98</v>
      </c>
      <c r="M175" s="30">
        <f t="shared" ref="M175" si="254">SUM(M176:M181)</f>
        <v>-488357.58000000007</v>
      </c>
      <c r="N175" s="32">
        <f t="shared" si="246"/>
        <v>-0.22122177064216911</v>
      </c>
      <c r="O175" s="47"/>
    </row>
    <row r="176" spans="2:16" s="16" customFormat="1" hidden="1" x14ac:dyDescent="0.2">
      <c r="B176" s="34" t="s">
        <v>22</v>
      </c>
      <c r="C176" s="35">
        <v>4010101001</v>
      </c>
      <c r="D176" s="36"/>
      <c r="E176" s="34"/>
      <c r="F176" s="36"/>
      <c r="G176" s="36"/>
      <c r="H176" s="36"/>
      <c r="I176" s="36">
        <f t="shared" ref="I176:I180" si="255">SUM(E176:H176)</f>
        <v>0</v>
      </c>
      <c r="J176" s="36"/>
      <c r="K176" s="36"/>
      <c r="L176" s="36"/>
      <c r="M176" s="36"/>
      <c r="N176" s="32" t="e">
        <f t="shared" si="246"/>
        <v>#DIV/0!</v>
      </c>
      <c r="O176" s="47"/>
    </row>
    <row r="177" spans="2:15" s="16" customFormat="1" hidden="1" x14ac:dyDescent="0.2">
      <c r="B177" s="34" t="s">
        <v>23</v>
      </c>
      <c r="C177" s="35">
        <v>4010303001</v>
      </c>
      <c r="D177" s="36"/>
      <c r="E177" s="34"/>
      <c r="F177" s="36"/>
      <c r="G177" s="36"/>
      <c r="H177" s="36"/>
      <c r="I177" s="36">
        <f t="shared" si="255"/>
        <v>0</v>
      </c>
      <c r="J177" s="36"/>
      <c r="K177" s="36"/>
      <c r="L177" s="36"/>
      <c r="M177" s="36"/>
      <c r="N177" s="32" t="e">
        <f t="shared" si="246"/>
        <v>#DIV/0!</v>
      </c>
      <c r="O177" s="47"/>
    </row>
    <row r="178" spans="2:15" s="16" customFormat="1" hidden="1" x14ac:dyDescent="0.2">
      <c r="B178" s="34" t="s">
        <v>24</v>
      </c>
      <c r="C178" s="35">
        <v>4010303002</v>
      </c>
      <c r="D178" s="36"/>
      <c r="E178" s="34"/>
      <c r="F178" s="36"/>
      <c r="G178" s="36"/>
      <c r="H178" s="36"/>
      <c r="I178" s="36">
        <f t="shared" si="255"/>
        <v>0</v>
      </c>
      <c r="J178" s="36"/>
      <c r="K178" s="36"/>
      <c r="L178" s="36"/>
      <c r="M178" s="36"/>
      <c r="N178" s="32" t="e">
        <f t="shared" si="246"/>
        <v>#DIV/0!</v>
      </c>
      <c r="O178" s="47"/>
    </row>
    <row r="179" spans="2:15" s="16" customFormat="1" hidden="1" x14ac:dyDescent="0.2">
      <c r="B179" s="34" t="s">
        <v>25</v>
      </c>
      <c r="C179" s="35">
        <v>4010104000</v>
      </c>
      <c r="D179" s="36"/>
      <c r="E179" s="34"/>
      <c r="F179" s="36"/>
      <c r="G179" s="36"/>
      <c r="H179" s="36"/>
      <c r="I179" s="36">
        <f t="shared" si="255"/>
        <v>0</v>
      </c>
      <c r="J179" s="36"/>
      <c r="K179" s="36"/>
      <c r="L179" s="36"/>
      <c r="M179" s="36"/>
      <c r="N179" s="32" t="e">
        <f t="shared" si="246"/>
        <v>#DIV/0!</v>
      </c>
      <c r="O179" s="47"/>
    </row>
    <row r="180" spans="2:15" s="16" customFormat="1" hidden="1" x14ac:dyDescent="0.2">
      <c r="B180" s="34" t="s">
        <v>26</v>
      </c>
      <c r="C180" s="38"/>
      <c r="D180" s="36"/>
      <c r="E180" s="34"/>
      <c r="F180" s="36"/>
      <c r="G180" s="36"/>
      <c r="H180" s="36"/>
      <c r="I180" s="36">
        <f t="shared" si="255"/>
        <v>0</v>
      </c>
      <c r="J180" s="36"/>
      <c r="K180" s="36"/>
      <c r="L180" s="36"/>
      <c r="M180" s="36"/>
      <c r="N180" s="32" t="e">
        <f t="shared" si="246"/>
        <v>#DIV/0!</v>
      </c>
      <c r="O180" s="47"/>
    </row>
    <row r="181" spans="2:15" s="16" customFormat="1" x14ac:dyDescent="0.2">
      <c r="B181" s="34" t="s">
        <v>70</v>
      </c>
      <c r="C181" s="38" t="s">
        <v>71</v>
      </c>
      <c r="D181" s="36">
        <v>2207547.56</v>
      </c>
      <c r="E181" s="45">
        <f>+'[2]101'!$G$18</f>
        <v>1717252.92</v>
      </c>
      <c r="F181" s="36">
        <v>1937.06</v>
      </c>
      <c r="G181" s="36"/>
      <c r="H181" s="36"/>
      <c r="I181" s="36">
        <f>SUM(E181:H181)</f>
        <v>1719189.98</v>
      </c>
      <c r="J181" s="36">
        <f>+I181</f>
        <v>1719189.98</v>
      </c>
      <c r="K181" s="36"/>
      <c r="L181" s="36">
        <f>SUM(J181:K181)</f>
        <v>1719189.98</v>
      </c>
      <c r="M181" s="51">
        <f t="shared" ref="M181:M193" si="256">I181-D181</f>
        <v>-488357.58000000007</v>
      </c>
      <c r="N181" s="32">
        <f t="shared" si="246"/>
        <v>-0.22122177064216911</v>
      </c>
      <c r="O181" s="47"/>
    </row>
    <row r="182" spans="2:15" s="43" customFormat="1" x14ac:dyDescent="0.2">
      <c r="B182" s="39" t="s">
        <v>27</v>
      </c>
      <c r="C182" s="40"/>
      <c r="D182" s="41">
        <f>SUM(D183:D193)</f>
        <v>1169567.6000000001</v>
      </c>
      <c r="E182" s="41">
        <f>SUM(E183:E193)</f>
        <v>909732.95</v>
      </c>
      <c r="F182" s="41">
        <f t="shared" ref="F182:J182" si="257">SUM(F183:F193)</f>
        <v>1225057.1400000001</v>
      </c>
      <c r="G182" s="41">
        <f t="shared" si="257"/>
        <v>0</v>
      </c>
      <c r="H182" s="41">
        <f t="shared" si="257"/>
        <v>0</v>
      </c>
      <c r="I182" s="41">
        <f t="shared" si="257"/>
        <v>2134790.09</v>
      </c>
      <c r="J182" s="41">
        <f t="shared" si="257"/>
        <v>2134790.09</v>
      </c>
      <c r="K182" s="41">
        <f t="shared" ref="K182" si="258">SUM(K183:K193)</f>
        <v>0</v>
      </c>
      <c r="L182" s="41">
        <f t="shared" ref="L182" si="259">SUM(L183:L193)</f>
        <v>2134790.09</v>
      </c>
      <c r="M182" s="41">
        <f>SUM(M183:M193)</f>
        <v>965222.49</v>
      </c>
      <c r="N182" s="32">
        <f t="shared" si="246"/>
        <v>0.82528148864588924</v>
      </c>
      <c r="O182" s="47"/>
    </row>
    <row r="183" spans="2:15" s="16" customFormat="1" x14ac:dyDescent="0.2">
      <c r="B183" s="34" t="s">
        <v>77</v>
      </c>
      <c r="C183" s="38" t="s">
        <v>72</v>
      </c>
      <c r="D183" s="36">
        <v>121000</v>
      </c>
      <c r="E183" s="44">
        <f>+'[2]101'!$G$21</f>
        <v>7318</v>
      </c>
      <c r="F183" s="36">
        <v>9260</v>
      </c>
      <c r="G183" s="36"/>
      <c r="H183" s="36"/>
      <c r="I183" s="36">
        <f>SUM(E183:H183)</f>
        <v>16578</v>
      </c>
      <c r="J183" s="36">
        <f t="shared" ref="J183:J185" si="260">+I183</f>
        <v>16578</v>
      </c>
      <c r="K183" s="36"/>
      <c r="L183" s="36">
        <f>SUM(J183:K183)</f>
        <v>16578</v>
      </c>
      <c r="M183" s="51">
        <f>I183-D183</f>
        <v>-104422</v>
      </c>
      <c r="N183" s="32">
        <f>+M183/D183</f>
        <v>-0.86299173553719011</v>
      </c>
      <c r="O183" s="47"/>
    </row>
    <row r="184" spans="2:15" s="16" customFormat="1" x14ac:dyDescent="0.2">
      <c r="B184" s="34" t="s">
        <v>28</v>
      </c>
      <c r="C184" s="38" t="s">
        <v>59</v>
      </c>
      <c r="D184" s="36">
        <v>73000</v>
      </c>
      <c r="E184" s="44">
        <f>+'[2]101'!$G$23</f>
        <v>358650</v>
      </c>
      <c r="F184" s="36">
        <v>19250</v>
      </c>
      <c r="G184" s="36"/>
      <c r="H184" s="36"/>
      <c r="I184" s="36">
        <f t="shared" ref="I184:I193" si="261">SUM(E184:H184)</f>
        <v>377900</v>
      </c>
      <c r="J184" s="36">
        <f t="shared" si="260"/>
        <v>377900</v>
      </c>
      <c r="K184" s="36"/>
      <c r="L184" s="36">
        <f t="shared" ref="L184:L193" si="262">SUM(J184:K184)</f>
        <v>377900</v>
      </c>
      <c r="M184" s="51">
        <f>I184-D184</f>
        <v>304900</v>
      </c>
      <c r="N184" s="32">
        <f>+M184/D184</f>
        <v>4.1767123287671231</v>
      </c>
      <c r="O184" s="47"/>
    </row>
    <row r="185" spans="2:15" s="16" customFormat="1" x14ac:dyDescent="0.2">
      <c r="B185" s="34" t="s">
        <v>78</v>
      </c>
      <c r="C185" s="38" t="s">
        <v>73</v>
      </c>
      <c r="D185" s="36">
        <v>121000</v>
      </c>
      <c r="E185" s="44">
        <f>+'[2]101'!$G$25</f>
        <v>11001</v>
      </c>
      <c r="F185" s="36">
        <v>9558</v>
      </c>
      <c r="G185" s="36"/>
      <c r="H185" s="36"/>
      <c r="I185" s="36">
        <f t="shared" si="261"/>
        <v>20559</v>
      </c>
      <c r="J185" s="36">
        <f t="shared" si="260"/>
        <v>20559</v>
      </c>
      <c r="K185" s="36"/>
      <c r="L185" s="36">
        <f t="shared" si="262"/>
        <v>20559</v>
      </c>
      <c r="M185" s="51">
        <f t="shared" si="256"/>
        <v>-100441</v>
      </c>
      <c r="N185" s="32">
        <f t="shared" si="246"/>
        <v>-0.8300909090909091</v>
      </c>
      <c r="O185" s="47"/>
    </row>
    <row r="186" spans="2:15" s="16" customFormat="1" x14ac:dyDescent="0.2">
      <c r="B186" s="34" t="s">
        <v>63</v>
      </c>
      <c r="C186" s="38" t="s">
        <v>64</v>
      </c>
      <c r="D186" s="36">
        <v>700</v>
      </c>
      <c r="E186" s="44">
        <f>+'[2]101'!$G$27</f>
        <v>500</v>
      </c>
      <c r="F186" s="36">
        <v>100</v>
      </c>
      <c r="G186" s="36"/>
      <c r="H186" s="36"/>
      <c r="I186" s="36">
        <f t="shared" si="261"/>
        <v>600</v>
      </c>
      <c r="J186" s="36">
        <f>+I186</f>
        <v>600</v>
      </c>
      <c r="K186" s="36"/>
      <c r="L186" s="36">
        <f t="shared" si="262"/>
        <v>600</v>
      </c>
      <c r="M186" s="51">
        <f t="shared" si="256"/>
        <v>-100</v>
      </c>
      <c r="N186" s="32">
        <f t="shared" si="246"/>
        <v>-0.14285714285714285</v>
      </c>
      <c r="O186" s="47"/>
    </row>
    <row r="187" spans="2:15" s="16" customFormat="1" x14ac:dyDescent="0.2">
      <c r="B187" s="34" t="s">
        <v>76</v>
      </c>
      <c r="C187" s="38" t="s">
        <v>75</v>
      </c>
      <c r="D187" s="36"/>
      <c r="E187" s="36"/>
      <c r="F187" s="36"/>
      <c r="G187" s="36"/>
      <c r="H187" s="36"/>
      <c r="I187" s="36">
        <f t="shared" si="261"/>
        <v>0</v>
      </c>
      <c r="J187" s="36">
        <f t="shared" ref="J187:J191" si="263">+I187</f>
        <v>0</v>
      </c>
      <c r="K187" s="36"/>
      <c r="L187" s="36">
        <f t="shared" si="262"/>
        <v>0</v>
      </c>
      <c r="M187" s="51">
        <f t="shared" si="256"/>
        <v>0</v>
      </c>
      <c r="N187" s="32" t="e">
        <f t="shared" si="246"/>
        <v>#DIV/0!</v>
      </c>
      <c r="O187" s="47"/>
    </row>
    <row r="188" spans="2:15" s="16" customFormat="1" x14ac:dyDescent="0.2">
      <c r="B188" s="34" t="s">
        <v>80</v>
      </c>
      <c r="C188" s="38" t="s">
        <v>74</v>
      </c>
      <c r="D188" s="36"/>
      <c r="E188" s="36"/>
      <c r="F188" s="36"/>
      <c r="G188" s="36"/>
      <c r="H188" s="36"/>
      <c r="I188" s="36">
        <f t="shared" si="261"/>
        <v>0</v>
      </c>
      <c r="J188" s="36">
        <f t="shared" si="263"/>
        <v>0</v>
      </c>
      <c r="K188" s="36"/>
      <c r="L188" s="36">
        <f t="shared" si="262"/>
        <v>0</v>
      </c>
      <c r="M188" s="51">
        <f>I188-D188</f>
        <v>0</v>
      </c>
      <c r="N188" s="32" t="e">
        <f>+M188/D188</f>
        <v>#DIV/0!</v>
      </c>
      <c r="O188" s="47"/>
    </row>
    <row r="189" spans="2:15" s="16" customFormat="1" x14ac:dyDescent="0.2">
      <c r="B189" s="34" t="s">
        <v>81</v>
      </c>
      <c r="C189" s="38" t="s">
        <v>103</v>
      </c>
      <c r="D189" s="36"/>
      <c r="E189" s="36"/>
      <c r="F189" s="36"/>
      <c r="G189" s="36"/>
      <c r="H189" s="36"/>
      <c r="I189" s="36">
        <f t="shared" si="261"/>
        <v>0</v>
      </c>
      <c r="J189" s="36">
        <f t="shared" si="263"/>
        <v>0</v>
      </c>
      <c r="K189" s="36"/>
      <c r="L189" s="36">
        <f t="shared" si="262"/>
        <v>0</v>
      </c>
      <c r="M189" s="51">
        <f>I189-D189</f>
        <v>0</v>
      </c>
      <c r="N189" s="32" t="e">
        <f>+M189/D189</f>
        <v>#DIV/0!</v>
      </c>
      <c r="O189" s="47"/>
    </row>
    <row r="190" spans="2:15" s="16" customFormat="1" x14ac:dyDescent="0.2">
      <c r="B190" s="34" t="s">
        <v>65</v>
      </c>
      <c r="C190" s="38" t="s">
        <v>83</v>
      </c>
      <c r="D190" s="36">
        <v>100423.82</v>
      </c>
      <c r="E190" s="36">
        <f>+'[2]101'!$G$39</f>
        <v>31460.44</v>
      </c>
      <c r="F190" s="36">
        <v>70321.76999999999</v>
      </c>
      <c r="G190" s="36"/>
      <c r="H190" s="36"/>
      <c r="I190" s="36">
        <f t="shared" si="261"/>
        <v>101782.20999999999</v>
      </c>
      <c r="J190" s="36">
        <f t="shared" si="263"/>
        <v>101782.20999999999</v>
      </c>
      <c r="K190" s="36"/>
      <c r="L190" s="36">
        <f t="shared" si="262"/>
        <v>101782.20999999999</v>
      </c>
      <c r="M190" s="51">
        <f t="shared" si="256"/>
        <v>1358.3899999999849</v>
      </c>
      <c r="N190" s="32">
        <f t="shared" si="246"/>
        <v>1.3526571683889188E-2</v>
      </c>
      <c r="O190" s="47"/>
    </row>
    <row r="191" spans="2:15" s="16" customFormat="1" x14ac:dyDescent="0.2">
      <c r="B191" s="34" t="s">
        <v>84</v>
      </c>
      <c r="C191" s="38" t="s">
        <v>85</v>
      </c>
      <c r="D191" s="36">
        <v>603275</v>
      </c>
      <c r="E191" s="36">
        <f>+'[2]101'!$G$36</f>
        <v>496054.5</v>
      </c>
      <c r="F191" s="36">
        <v>1116567.3700000001</v>
      </c>
      <c r="G191" s="36"/>
      <c r="H191" s="36"/>
      <c r="I191" s="36">
        <f t="shared" si="261"/>
        <v>1612621.87</v>
      </c>
      <c r="J191" s="36">
        <f t="shared" si="263"/>
        <v>1612621.87</v>
      </c>
      <c r="K191" s="36"/>
      <c r="L191" s="36">
        <f t="shared" si="262"/>
        <v>1612621.87</v>
      </c>
      <c r="M191" s="51">
        <f t="shared" si="256"/>
        <v>1009346.8700000001</v>
      </c>
      <c r="N191" s="32">
        <f t="shared" si="246"/>
        <v>1.6731123782686173</v>
      </c>
      <c r="O191" s="47"/>
    </row>
    <row r="192" spans="2:15" s="16" customFormat="1" ht="22.5" x14ac:dyDescent="0.2">
      <c r="B192" s="34" t="s">
        <v>116</v>
      </c>
      <c r="C192" s="38" t="s">
        <v>117</v>
      </c>
      <c r="D192" s="36"/>
      <c r="E192" s="36"/>
      <c r="F192" s="36"/>
      <c r="G192" s="36"/>
      <c r="H192" s="36"/>
      <c r="I192" s="36">
        <f t="shared" si="261"/>
        <v>0</v>
      </c>
      <c r="J192" s="36">
        <v>0</v>
      </c>
      <c r="K192" s="36"/>
      <c r="L192" s="36">
        <f t="shared" si="262"/>
        <v>0</v>
      </c>
      <c r="M192" s="51">
        <f t="shared" si="256"/>
        <v>0</v>
      </c>
      <c r="N192" s="32" t="e">
        <f t="shared" si="246"/>
        <v>#DIV/0!</v>
      </c>
      <c r="O192" s="47"/>
    </row>
    <row r="193" spans="2:15" s="54" customFormat="1" ht="33.75" x14ac:dyDescent="0.2">
      <c r="B193" s="47" t="s">
        <v>29</v>
      </c>
      <c r="C193" s="38" t="s">
        <v>67</v>
      </c>
      <c r="D193" s="48">
        <v>150168.78</v>
      </c>
      <c r="E193" s="48">
        <f>+'[2]101'!$G$73</f>
        <v>4749.01</v>
      </c>
      <c r="F193" s="48"/>
      <c r="G193" s="48"/>
      <c r="H193" s="48"/>
      <c r="I193" s="48">
        <f t="shared" si="261"/>
        <v>4749.01</v>
      </c>
      <c r="J193" s="48">
        <f>+I193</f>
        <v>4749.01</v>
      </c>
      <c r="K193" s="48"/>
      <c r="L193" s="48">
        <f t="shared" si="262"/>
        <v>4749.01</v>
      </c>
      <c r="M193" s="51">
        <f t="shared" si="256"/>
        <v>-145419.76999999999</v>
      </c>
      <c r="N193" s="52">
        <f t="shared" si="246"/>
        <v>-0.96837551720137827</v>
      </c>
      <c r="O193" s="47"/>
    </row>
    <row r="194" spans="2:15" s="43" customFormat="1" x14ac:dyDescent="0.2">
      <c r="B194" s="39" t="s">
        <v>30</v>
      </c>
      <c r="C194" s="40"/>
      <c r="D194" s="41">
        <f>+D195+D202</f>
        <v>0</v>
      </c>
      <c r="E194" s="41">
        <f t="shared" ref="E194" si="264">+E195+E202</f>
        <v>0</v>
      </c>
      <c r="F194" s="41">
        <f t="shared" ref="F194" si="265">+F195+F202</f>
        <v>0</v>
      </c>
      <c r="G194" s="41">
        <f t="shared" ref="G194" si="266">+G195+G202</f>
        <v>0</v>
      </c>
      <c r="H194" s="41">
        <f t="shared" ref="H194" si="267">+H195+H202</f>
        <v>0</v>
      </c>
      <c r="I194" s="41">
        <f t="shared" ref="I194" si="268">+I195+I202</f>
        <v>0</v>
      </c>
      <c r="J194" s="41">
        <f t="shared" ref="J194" si="269">+J195+J202</f>
        <v>0</v>
      </c>
      <c r="K194" s="41">
        <f t="shared" ref="K194" si="270">+K195+K202</f>
        <v>0</v>
      </c>
      <c r="L194" s="41">
        <f t="shared" ref="L194" si="271">+L195+L202</f>
        <v>0</v>
      </c>
      <c r="M194" s="41">
        <f t="shared" ref="M194" si="272">+M195+M202</f>
        <v>0</v>
      </c>
      <c r="N194" s="32" t="e">
        <f t="shared" si="246"/>
        <v>#DIV/0!</v>
      </c>
      <c r="O194" s="47"/>
    </row>
    <row r="195" spans="2:15" s="43" customFormat="1" x14ac:dyDescent="0.2">
      <c r="B195" s="39" t="s">
        <v>21</v>
      </c>
      <c r="C195" s="40"/>
      <c r="D195" s="41">
        <f>SUM(D197:D201)</f>
        <v>0</v>
      </c>
      <c r="E195" s="41">
        <f t="shared" ref="E195:M195" si="273">SUM(E197:E201)</f>
        <v>0</v>
      </c>
      <c r="F195" s="41">
        <f t="shared" si="273"/>
        <v>0</v>
      </c>
      <c r="G195" s="41">
        <f t="shared" si="273"/>
        <v>0</v>
      </c>
      <c r="H195" s="41">
        <f t="shared" si="273"/>
        <v>0</v>
      </c>
      <c r="I195" s="41">
        <f t="shared" si="273"/>
        <v>0</v>
      </c>
      <c r="J195" s="41">
        <f t="shared" si="273"/>
        <v>0</v>
      </c>
      <c r="K195" s="41">
        <f t="shared" si="273"/>
        <v>0</v>
      </c>
      <c r="L195" s="41">
        <f t="shared" si="273"/>
        <v>0</v>
      </c>
      <c r="M195" s="41">
        <f t="shared" si="273"/>
        <v>0</v>
      </c>
      <c r="N195" s="32" t="e">
        <f t="shared" si="246"/>
        <v>#DIV/0!</v>
      </c>
      <c r="O195" s="47"/>
    </row>
    <row r="196" spans="2:15" s="16" customFormat="1" ht="22.5" hidden="1" x14ac:dyDescent="0.2">
      <c r="B196" s="34" t="s">
        <v>31</v>
      </c>
      <c r="C196" s="38"/>
      <c r="D196" s="36"/>
      <c r="E196" s="34"/>
      <c r="F196" s="36"/>
      <c r="G196" s="36"/>
      <c r="H196" s="36"/>
      <c r="I196" s="36">
        <f t="shared" ref="I196:I201" si="274">SUM(E196:H196)</f>
        <v>0</v>
      </c>
      <c r="J196" s="36"/>
      <c r="K196" s="36"/>
      <c r="L196" s="36"/>
      <c r="M196" s="36"/>
      <c r="N196" s="32" t="e">
        <f t="shared" si="246"/>
        <v>#DIV/0!</v>
      </c>
      <c r="O196" s="47"/>
    </row>
    <row r="197" spans="2:15" s="16" customFormat="1" hidden="1" x14ac:dyDescent="0.2">
      <c r="B197" s="34" t="s">
        <v>22</v>
      </c>
      <c r="C197" s="35" t="s">
        <v>60</v>
      </c>
      <c r="D197" s="36"/>
      <c r="E197" s="34"/>
      <c r="F197" s="36"/>
      <c r="G197" s="36"/>
      <c r="H197" s="36"/>
      <c r="I197" s="36">
        <f t="shared" si="274"/>
        <v>0</v>
      </c>
      <c r="J197" s="36"/>
      <c r="K197" s="36"/>
      <c r="L197" s="36"/>
      <c r="M197" s="36"/>
      <c r="N197" s="32" t="e">
        <f t="shared" si="246"/>
        <v>#DIV/0!</v>
      </c>
      <c r="O197" s="47"/>
    </row>
    <row r="198" spans="2:15" s="16" customFormat="1" hidden="1" x14ac:dyDescent="0.2">
      <c r="B198" s="34" t="s">
        <v>23</v>
      </c>
      <c r="C198" s="35" t="s">
        <v>61</v>
      </c>
      <c r="D198" s="36"/>
      <c r="E198" s="34"/>
      <c r="F198" s="36"/>
      <c r="G198" s="36"/>
      <c r="H198" s="36"/>
      <c r="I198" s="36">
        <f t="shared" si="274"/>
        <v>0</v>
      </c>
      <c r="J198" s="36"/>
      <c r="K198" s="36"/>
      <c r="L198" s="36"/>
      <c r="M198" s="36"/>
      <c r="N198" s="32" t="e">
        <f t="shared" si="246"/>
        <v>#DIV/0!</v>
      </c>
      <c r="O198" s="47"/>
    </row>
    <row r="199" spans="2:15" s="16" customFormat="1" hidden="1" x14ac:dyDescent="0.2">
      <c r="B199" s="34" t="s">
        <v>24</v>
      </c>
      <c r="C199" s="35" t="s">
        <v>62</v>
      </c>
      <c r="D199" s="36"/>
      <c r="E199" s="34"/>
      <c r="F199" s="36"/>
      <c r="G199" s="36"/>
      <c r="H199" s="36"/>
      <c r="I199" s="36">
        <f t="shared" si="274"/>
        <v>0</v>
      </c>
      <c r="J199" s="36"/>
      <c r="K199" s="36"/>
      <c r="L199" s="36"/>
      <c r="M199" s="36"/>
      <c r="N199" s="32" t="e">
        <f t="shared" si="246"/>
        <v>#DIV/0!</v>
      </c>
      <c r="O199" s="47"/>
    </row>
    <row r="200" spans="2:15" s="16" customFormat="1" hidden="1" x14ac:dyDescent="0.2">
      <c r="B200" s="34" t="s">
        <v>32</v>
      </c>
      <c r="C200" s="38"/>
      <c r="D200" s="36"/>
      <c r="E200" s="34"/>
      <c r="F200" s="36"/>
      <c r="G200" s="36"/>
      <c r="H200" s="36"/>
      <c r="I200" s="36">
        <f t="shared" si="274"/>
        <v>0</v>
      </c>
      <c r="J200" s="36"/>
      <c r="K200" s="36"/>
      <c r="L200" s="36"/>
      <c r="M200" s="36"/>
      <c r="N200" s="32" t="e">
        <f t="shared" si="246"/>
        <v>#DIV/0!</v>
      </c>
      <c r="O200" s="47"/>
    </row>
    <row r="201" spans="2:15" s="16" customFormat="1" hidden="1" x14ac:dyDescent="0.2">
      <c r="B201" s="34" t="s">
        <v>33</v>
      </c>
      <c r="C201" s="38"/>
      <c r="D201" s="36"/>
      <c r="E201" s="34"/>
      <c r="F201" s="36"/>
      <c r="G201" s="36"/>
      <c r="H201" s="36"/>
      <c r="I201" s="36">
        <f t="shared" si="274"/>
        <v>0</v>
      </c>
      <c r="J201" s="36"/>
      <c r="K201" s="36"/>
      <c r="L201" s="36"/>
      <c r="M201" s="36"/>
      <c r="N201" s="32" t="e">
        <f t="shared" si="246"/>
        <v>#DIV/0!</v>
      </c>
      <c r="O201" s="47"/>
    </row>
    <row r="202" spans="2:15" s="43" customFormat="1" x14ac:dyDescent="0.2">
      <c r="B202" s="39" t="s">
        <v>27</v>
      </c>
      <c r="C202" s="40"/>
      <c r="D202" s="41">
        <f>SUM(D203:D204)</f>
        <v>0</v>
      </c>
      <c r="E202" s="41">
        <f t="shared" ref="E202" si="275">SUM(E203:E204)</f>
        <v>0</v>
      </c>
      <c r="F202" s="41">
        <f t="shared" ref="F202" si="276">SUM(F203:F204)</f>
        <v>0</v>
      </c>
      <c r="G202" s="41">
        <f t="shared" ref="G202" si="277">SUM(G203:G204)</f>
        <v>0</v>
      </c>
      <c r="H202" s="41">
        <f t="shared" ref="H202" si="278">SUM(H203:H204)</f>
        <v>0</v>
      </c>
      <c r="I202" s="41">
        <f t="shared" ref="I202" si="279">SUM(I203:I204)</f>
        <v>0</v>
      </c>
      <c r="J202" s="41">
        <f t="shared" ref="J202" si="280">SUM(J203:J204)</f>
        <v>0</v>
      </c>
      <c r="K202" s="41">
        <f t="shared" ref="K202" si="281">SUM(K203:K204)</f>
        <v>0</v>
      </c>
      <c r="L202" s="41">
        <f t="shared" ref="L202" si="282">SUM(L203:L204)</f>
        <v>0</v>
      </c>
      <c r="M202" s="41">
        <f t="shared" ref="M202" si="283">SUM(M203:M204)</f>
        <v>0</v>
      </c>
      <c r="N202" s="32" t="e">
        <f t="shared" si="246"/>
        <v>#DIV/0!</v>
      </c>
      <c r="O202" s="47"/>
    </row>
    <row r="203" spans="2:15" s="16" customFormat="1" ht="22.5" x14ac:dyDescent="0.2">
      <c r="B203" s="55" t="s">
        <v>34</v>
      </c>
      <c r="C203" s="38"/>
      <c r="D203" s="36"/>
      <c r="E203" s="34"/>
      <c r="F203" s="36"/>
      <c r="G203" s="36"/>
      <c r="H203" s="36"/>
      <c r="I203" s="36"/>
      <c r="J203" s="36"/>
      <c r="K203" s="36"/>
      <c r="L203" s="36"/>
      <c r="M203" s="36"/>
      <c r="N203" s="32" t="e">
        <f t="shared" si="246"/>
        <v>#DIV/0!</v>
      </c>
      <c r="O203" s="47"/>
    </row>
    <row r="204" spans="2:15" s="16" customFormat="1" ht="22.5" x14ac:dyDescent="0.2">
      <c r="B204" s="34" t="s">
        <v>35</v>
      </c>
      <c r="C204" s="38" t="s">
        <v>67</v>
      </c>
      <c r="D204" s="36"/>
      <c r="E204" s="34"/>
      <c r="F204" s="36"/>
      <c r="G204" s="36"/>
      <c r="H204" s="36"/>
      <c r="I204" s="36">
        <f t="shared" ref="I204" si="284">SUM(E204:H204)</f>
        <v>0</v>
      </c>
      <c r="J204" s="36"/>
      <c r="K204" s="36"/>
      <c r="L204" s="36"/>
      <c r="M204" s="36"/>
      <c r="N204" s="32" t="e">
        <f t="shared" si="246"/>
        <v>#DIV/0!</v>
      </c>
      <c r="O204" s="47"/>
    </row>
    <row r="205" spans="2:15" s="111" customFormat="1" ht="22.5" x14ac:dyDescent="0.2">
      <c r="B205" s="108" t="s">
        <v>36</v>
      </c>
      <c r="C205" s="109"/>
      <c r="D205" s="110">
        <f>+D206+D214</f>
        <v>0</v>
      </c>
      <c r="E205" s="110">
        <f t="shared" ref="E205" si="285">+E206+E214</f>
        <v>25.05</v>
      </c>
      <c r="F205" s="110">
        <f t="shared" ref="F205" si="286">+F206+F214</f>
        <v>3031.84</v>
      </c>
      <c r="G205" s="110">
        <f t="shared" ref="G205" si="287">+G206+G214</f>
        <v>0</v>
      </c>
      <c r="H205" s="110">
        <f t="shared" ref="H205" si="288">+H206+H214</f>
        <v>0</v>
      </c>
      <c r="I205" s="110">
        <f t="shared" ref="I205" si="289">+I206+I214</f>
        <v>3056.89</v>
      </c>
      <c r="J205" s="110">
        <f t="shared" ref="J205" si="290">+J206+J214</f>
        <v>3056.89</v>
      </c>
      <c r="K205" s="110">
        <f t="shared" ref="K205" si="291">+K206+K214</f>
        <v>0</v>
      </c>
      <c r="L205" s="110">
        <f t="shared" ref="L205" si="292">+L206+L214</f>
        <v>3056.89</v>
      </c>
      <c r="M205" s="110">
        <f t="shared" ref="M205" si="293">+M206+M214</f>
        <v>3056.89</v>
      </c>
      <c r="N205" s="94" t="e">
        <f t="shared" si="246"/>
        <v>#DIV/0!</v>
      </c>
      <c r="O205" s="47"/>
    </row>
    <row r="206" spans="2:15" s="43" customFormat="1" x14ac:dyDescent="0.2">
      <c r="B206" s="39" t="s">
        <v>37</v>
      </c>
      <c r="C206" s="40"/>
      <c r="D206" s="41">
        <f>+D207</f>
        <v>0</v>
      </c>
      <c r="E206" s="41">
        <f t="shared" ref="E206" si="294">+E207</f>
        <v>25.05</v>
      </c>
      <c r="F206" s="41">
        <f t="shared" ref="F206" si="295">+F207</f>
        <v>3031.84</v>
      </c>
      <c r="G206" s="41">
        <f t="shared" ref="G206" si="296">+G207</f>
        <v>0</v>
      </c>
      <c r="H206" s="41">
        <f t="shared" ref="H206" si="297">+H207</f>
        <v>0</v>
      </c>
      <c r="I206" s="41">
        <f t="shared" ref="I206" si="298">+I207</f>
        <v>3056.89</v>
      </c>
      <c r="J206" s="41">
        <f t="shared" ref="J206" si="299">+J207</f>
        <v>3056.89</v>
      </c>
      <c r="K206" s="41">
        <f t="shared" ref="K206" si="300">+K207</f>
        <v>0</v>
      </c>
      <c r="L206" s="41">
        <f t="shared" ref="L206" si="301">+L207</f>
        <v>3056.89</v>
      </c>
      <c r="M206" s="41">
        <f t="shared" ref="M206" si="302">+M207</f>
        <v>3056.89</v>
      </c>
      <c r="N206" s="32" t="e">
        <f t="shared" si="246"/>
        <v>#DIV/0!</v>
      </c>
      <c r="O206" s="47"/>
    </row>
    <row r="207" spans="2:15" s="43" customFormat="1" x14ac:dyDescent="0.2">
      <c r="B207" s="39" t="s">
        <v>38</v>
      </c>
      <c r="C207" s="40"/>
      <c r="D207" s="41">
        <f>SUM(D208:D213)</f>
        <v>0</v>
      </c>
      <c r="E207" s="41">
        <f t="shared" ref="E207" si="303">SUM(E208:E213)</f>
        <v>25.05</v>
      </c>
      <c r="F207" s="41">
        <f t="shared" ref="F207" si="304">SUM(F208:F213)</f>
        <v>3031.84</v>
      </c>
      <c r="G207" s="41">
        <f t="shared" ref="G207" si="305">SUM(G208:G213)</f>
        <v>0</v>
      </c>
      <c r="H207" s="41">
        <f t="shared" ref="H207" si="306">SUM(H208:H213)</f>
        <v>0</v>
      </c>
      <c r="I207" s="41">
        <f t="shared" ref="I207" si="307">SUM(I208:I213)</f>
        <v>3056.89</v>
      </c>
      <c r="J207" s="41">
        <f t="shared" ref="J207" si="308">SUM(J208:J213)</f>
        <v>3056.89</v>
      </c>
      <c r="K207" s="41">
        <f t="shared" ref="K207" si="309">SUM(K208:K213)</f>
        <v>0</v>
      </c>
      <c r="L207" s="41">
        <f t="shared" ref="L207:L213" si="310">SUM(L208:L213)</f>
        <v>3056.89</v>
      </c>
      <c r="M207" s="41">
        <f t="shared" ref="M207" si="311">SUM(M208:M213)</f>
        <v>3056.89</v>
      </c>
      <c r="N207" s="32" t="e">
        <f t="shared" si="246"/>
        <v>#DIV/0!</v>
      </c>
      <c r="O207" s="47"/>
    </row>
    <row r="208" spans="2:15" s="16" customFormat="1" x14ac:dyDescent="0.2">
      <c r="B208" s="34" t="s">
        <v>39</v>
      </c>
      <c r="C208" s="38" t="s">
        <v>68</v>
      </c>
      <c r="D208" s="36"/>
      <c r="E208" s="36"/>
      <c r="F208" s="36">
        <v>3000</v>
      </c>
      <c r="G208" s="36"/>
      <c r="H208" s="36"/>
      <c r="I208" s="48">
        <f t="shared" ref="I208:I213" si="312">SUM(D208:H208)</f>
        <v>3000</v>
      </c>
      <c r="J208" s="44">
        <f>+I208</f>
        <v>3000</v>
      </c>
      <c r="K208" s="36"/>
      <c r="L208" s="48">
        <f t="shared" ref="L208:L212" si="313">SUM(J208:K208)</f>
        <v>3000</v>
      </c>
      <c r="M208" s="51">
        <f t="shared" ref="M208:M215" si="314">I208-D208</f>
        <v>3000</v>
      </c>
      <c r="N208" s="32" t="e">
        <f t="shared" si="246"/>
        <v>#DIV/0!</v>
      </c>
      <c r="O208" s="47"/>
    </row>
    <row r="209" spans="2:18" s="16" customFormat="1" x14ac:dyDescent="0.2">
      <c r="B209" s="34" t="s">
        <v>40</v>
      </c>
      <c r="C209" s="38" t="s">
        <v>107</v>
      </c>
      <c r="D209" s="36"/>
      <c r="E209" s="45">
        <f>+'[2]101'!$G$87</f>
        <v>25.05</v>
      </c>
      <c r="F209" s="36">
        <v>31.84</v>
      </c>
      <c r="G209" s="36"/>
      <c r="H209" s="36"/>
      <c r="I209" s="48">
        <f t="shared" si="312"/>
        <v>56.89</v>
      </c>
      <c r="J209" s="44">
        <f t="shared" ref="J209:J213" si="315">+I209</f>
        <v>56.89</v>
      </c>
      <c r="K209" s="36"/>
      <c r="L209" s="48">
        <f t="shared" si="313"/>
        <v>56.89</v>
      </c>
      <c r="M209" s="51">
        <f t="shared" si="314"/>
        <v>56.89</v>
      </c>
      <c r="N209" s="32" t="e">
        <f t="shared" si="246"/>
        <v>#DIV/0!</v>
      </c>
      <c r="O209" s="47"/>
    </row>
    <row r="210" spans="2:18" s="16" customFormat="1" hidden="1" x14ac:dyDescent="0.2">
      <c r="B210" s="34" t="s">
        <v>41</v>
      </c>
      <c r="C210" s="38"/>
      <c r="D210" s="36"/>
      <c r="E210" s="34"/>
      <c r="F210" s="36"/>
      <c r="G210" s="36"/>
      <c r="H210" s="36"/>
      <c r="I210" s="48">
        <f t="shared" si="312"/>
        <v>0</v>
      </c>
      <c r="J210" s="44">
        <f t="shared" si="315"/>
        <v>0</v>
      </c>
      <c r="K210" s="36"/>
      <c r="L210" s="48">
        <f t="shared" si="313"/>
        <v>0</v>
      </c>
      <c r="M210" s="51">
        <f t="shared" si="314"/>
        <v>0</v>
      </c>
      <c r="N210" s="32" t="e">
        <f t="shared" si="246"/>
        <v>#DIV/0!</v>
      </c>
      <c r="O210" s="47"/>
    </row>
    <row r="211" spans="2:18" s="16" customFormat="1" ht="13.5" hidden="1" customHeight="1" x14ac:dyDescent="0.2">
      <c r="B211" s="34" t="s">
        <v>42</v>
      </c>
      <c r="C211" s="38"/>
      <c r="D211" s="36"/>
      <c r="E211" s="34"/>
      <c r="F211" s="36"/>
      <c r="G211" s="36"/>
      <c r="H211" s="36"/>
      <c r="I211" s="48">
        <f t="shared" si="312"/>
        <v>0</v>
      </c>
      <c r="J211" s="44">
        <f t="shared" si="315"/>
        <v>0</v>
      </c>
      <c r="K211" s="36"/>
      <c r="L211" s="48">
        <f t="shared" si="313"/>
        <v>0</v>
      </c>
      <c r="M211" s="51">
        <f t="shared" si="314"/>
        <v>0</v>
      </c>
      <c r="N211" s="32" t="e">
        <f t="shared" si="246"/>
        <v>#DIV/0!</v>
      </c>
      <c r="O211" s="47"/>
    </row>
    <row r="212" spans="2:18" s="16" customFormat="1" ht="15" hidden="1" customHeight="1" x14ac:dyDescent="0.2">
      <c r="B212" s="34" t="s">
        <v>123</v>
      </c>
      <c r="C212" s="38" t="s">
        <v>124</v>
      </c>
      <c r="D212" s="36"/>
      <c r="E212" s="34"/>
      <c r="F212" s="36"/>
      <c r="G212" s="36"/>
      <c r="H212" s="36"/>
      <c r="I212" s="48">
        <f t="shared" si="312"/>
        <v>0</v>
      </c>
      <c r="J212" s="44">
        <f t="shared" si="315"/>
        <v>0</v>
      </c>
      <c r="K212" s="36"/>
      <c r="L212" s="48">
        <f t="shared" si="313"/>
        <v>0</v>
      </c>
      <c r="M212" s="51">
        <f t="shared" si="314"/>
        <v>0</v>
      </c>
      <c r="N212" s="32" t="e">
        <f t="shared" si="246"/>
        <v>#DIV/0!</v>
      </c>
      <c r="O212" s="47"/>
    </row>
    <row r="213" spans="2:18" s="16" customFormat="1" hidden="1" x14ac:dyDescent="0.2">
      <c r="B213" s="37"/>
      <c r="C213" s="38"/>
      <c r="D213" s="36"/>
      <c r="E213" s="34"/>
      <c r="F213" s="36"/>
      <c r="G213" s="36"/>
      <c r="H213" s="36"/>
      <c r="I213" s="48">
        <f t="shared" si="312"/>
        <v>0</v>
      </c>
      <c r="J213" s="44">
        <f t="shared" si="315"/>
        <v>0</v>
      </c>
      <c r="K213" s="36"/>
      <c r="L213" s="41">
        <f t="shared" si="310"/>
        <v>0</v>
      </c>
      <c r="M213" s="51">
        <f t="shared" si="314"/>
        <v>0</v>
      </c>
      <c r="N213" s="32" t="e">
        <f t="shared" si="246"/>
        <v>#DIV/0!</v>
      </c>
      <c r="O213" s="47"/>
    </row>
    <row r="214" spans="2:18" s="43" customFormat="1" x14ac:dyDescent="0.2">
      <c r="B214" s="39" t="s">
        <v>44</v>
      </c>
      <c r="C214" s="40"/>
      <c r="D214" s="41">
        <f>SUM(D215:D220)</f>
        <v>0</v>
      </c>
      <c r="E214" s="41">
        <v>0</v>
      </c>
      <c r="F214" s="41"/>
      <c r="G214" s="41"/>
      <c r="H214" s="41"/>
      <c r="I214" s="36">
        <f t="shared" ref="I214" si="316">SUM(D214:H214)</f>
        <v>0</v>
      </c>
      <c r="J214" s="41">
        <f t="shared" ref="J214" si="317">SUM(J215:J220)</f>
        <v>0</v>
      </c>
      <c r="K214" s="41">
        <f t="shared" ref="K214" si="318">SUM(K215:K220)</f>
        <v>0</v>
      </c>
      <c r="L214" s="41">
        <f t="shared" ref="L214" si="319">SUM(L215:L220)</f>
        <v>0</v>
      </c>
      <c r="M214" s="51">
        <f t="shared" si="314"/>
        <v>0</v>
      </c>
      <c r="N214" s="32" t="e">
        <f t="shared" si="246"/>
        <v>#DIV/0!</v>
      </c>
      <c r="O214" s="47"/>
    </row>
    <row r="215" spans="2:18" s="16" customFormat="1" ht="22.5" x14ac:dyDescent="0.2">
      <c r="B215" s="55" t="s">
        <v>34</v>
      </c>
      <c r="C215" s="38"/>
      <c r="D215" s="36"/>
      <c r="E215" s="34"/>
      <c r="F215" s="36"/>
      <c r="G215" s="36"/>
      <c r="H215" s="36"/>
      <c r="I215" s="36"/>
      <c r="J215" s="36"/>
      <c r="K215" s="36"/>
      <c r="L215" s="36"/>
      <c r="M215" s="51">
        <f t="shared" si="314"/>
        <v>0</v>
      </c>
      <c r="N215" s="32" t="e">
        <f t="shared" si="246"/>
        <v>#DIV/0!</v>
      </c>
      <c r="O215" s="47"/>
    </row>
    <row r="216" spans="2:18" s="16" customFormat="1" hidden="1" x14ac:dyDescent="0.2">
      <c r="B216" s="34" t="s">
        <v>45</v>
      </c>
      <c r="C216" s="38"/>
      <c r="D216" s="36"/>
      <c r="E216" s="34"/>
      <c r="F216" s="36"/>
      <c r="G216" s="36"/>
      <c r="H216" s="36"/>
      <c r="I216" s="36">
        <f t="shared" ref="I216:I220" si="320">SUM(E216:H216)</f>
        <v>0</v>
      </c>
      <c r="J216" s="36"/>
      <c r="K216" s="36"/>
      <c r="L216" s="36"/>
      <c r="M216" s="36"/>
      <c r="N216" s="32" t="e">
        <f t="shared" si="246"/>
        <v>#DIV/0!</v>
      </c>
      <c r="O216" s="47"/>
    </row>
    <row r="217" spans="2:18" s="16" customFormat="1" hidden="1" x14ac:dyDescent="0.2">
      <c r="B217" s="34" t="s">
        <v>41</v>
      </c>
      <c r="C217" s="38"/>
      <c r="D217" s="36"/>
      <c r="E217" s="34"/>
      <c r="F217" s="36"/>
      <c r="G217" s="36"/>
      <c r="H217" s="36"/>
      <c r="I217" s="36">
        <f t="shared" si="320"/>
        <v>0</v>
      </c>
      <c r="J217" s="36"/>
      <c r="K217" s="36"/>
      <c r="L217" s="36"/>
      <c r="M217" s="36"/>
      <c r="N217" s="32" t="e">
        <f t="shared" si="246"/>
        <v>#DIV/0!</v>
      </c>
      <c r="O217" s="47"/>
    </row>
    <row r="218" spans="2:18" s="16" customFormat="1" hidden="1" x14ac:dyDescent="0.2">
      <c r="B218" s="34" t="s">
        <v>42</v>
      </c>
      <c r="C218" s="38"/>
      <c r="D218" s="36"/>
      <c r="E218" s="34"/>
      <c r="F218" s="36"/>
      <c r="G218" s="36"/>
      <c r="H218" s="36"/>
      <c r="I218" s="36">
        <f t="shared" si="320"/>
        <v>0</v>
      </c>
      <c r="J218" s="36"/>
      <c r="K218" s="36"/>
      <c r="L218" s="36"/>
      <c r="M218" s="36"/>
      <c r="N218" s="32" t="e">
        <f t="shared" si="246"/>
        <v>#DIV/0!</v>
      </c>
      <c r="O218" s="47"/>
    </row>
    <row r="219" spans="2:18" s="16" customFormat="1" hidden="1" x14ac:dyDescent="0.2">
      <c r="B219" s="34" t="s">
        <v>43</v>
      </c>
      <c r="C219" s="38"/>
      <c r="D219" s="36"/>
      <c r="E219" s="34"/>
      <c r="F219" s="36"/>
      <c r="G219" s="36"/>
      <c r="H219" s="36"/>
      <c r="I219" s="36">
        <f t="shared" si="320"/>
        <v>0</v>
      </c>
      <c r="J219" s="36"/>
      <c r="K219" s="36"/>
      <c r="L219" s="36"/>
      <c r="M219" s="36"/>
      <c r="N219" s="32" t="e">
        <f t="shared" si="246"/>
        <v>#DIV/0!</v>
      </c>
      <c r="O219" s="47"/>
    </row>
    <row r="220" spans="2:18" s="16" customFormat="1" hidden="1" x14ac:dyDescent="0.2">
      <c r="B220" s="37"/>
      <c r="C220" s="38"/>
      <c r="D220" s="36"/>
      <c r="E220" s="34"/>
      <c r="F220" s="36"/>
      <c r="G220" s="36"/>
      <c r="H220" s="36"/>
      <c r="I220" s="36">
        <f t="shared" si="320"/>
        <v>0</v>
      </c>
      <c r="J220" s="36"/>
      <c r="K220" s="36"/>
      <c r="L220" s="36"/>
      <c r="M220" s="36"/>
      <c r="N220" s="32" t="e">
        <f t="shared" si="246"/>
        <v>#DIV/0!</v>
      </c>
      <c r="O220" s="47"/>
    </row>
    <row r="221" spans="2:18" s="16" customFormat="1" x14ac:dyDescent="0.2">
      <c r="B221" s="112" t="s">
        <v>91</v>
      </c>
      <c r="C221" s="113"/>
      <c r="D221" s="114">
        <f t="shared" ref="D221:M221" si="321">+D173+D205</f>
        <v>3377115.16</v>
      </c>
      <c r="E221" s="114">
        <f t="shared" si="321"/>
        <v>2627010.92</v>
      </c>
      <c r="F221" s="114">
        <f t="shared" si="321"/>
        <v>1230026.0400000003</v>
      </c>
      <c r="G221" s="114">
        <f t="shared" si="321"/>
        <v>0</v>
      </c>
      <c r="H221" s="114">
        <f t="shared" si="321"/>
        <v>0</v>
      </c>
      <c r="I221" s="114">
        <f t="shared" si="321"/>
        <v>3857036.96</v>
      </c>
      <c r="J221" s="114">
        <f t="shared" si="321"/>
        <v>3857036.96</v>
      </c>
      <c r="K221" s="114">
        <f t="shared" si="321"/>
        <v>0</v>
      </c>
      <c r="L221" s="114">
        <f t="shared" si="321"/>
        <v>3857036.96</v>
      </c>
      <c r="M221" s="114">
        <f t="shared" si="321"/>
        <v>479921.79999999993</v>
      </c>
      <c r="N221" s="115"/>
      <c r="O221" s="116"/>
      <c r="Q221" s="102"/>
      <c r="R221" s="102"/>
    </row>
    <row r="222" spans="2:18" s="16" customFormat="1" x14ac:dyDescent="0.2">
      <c r="B222" s="117" t="s">
        <v>92</v>
      </c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20"/>
      <c r="O222" s="121"/>
    </row>
    <row r="223" spans="2:18" s="33" customFormat="1" x14ac:dyDescent="0.2">
      <c r="B223" s="28" t="s">
        <v>18</v>
      </c>
      <c r="C223" s="29"/>
      <c r="D223" s="30"/>
      <c r="E223" s="90"/>
      <c r="F223" s="30"/>
      <c r="G223" s="30"/>
      <c r="H223" s="30"/>
      <c r="I223" s="30"/>
      <c r="J223" s="30"/>
      <c r="K223" s="30"/>
      <c r="L223" s="30"/>
      <c r="M223" s="30"/>
      <c r="N223" s="32"/>
      <c r="O223" s="31"/>
    </row>
    <row r="224" spans="2:18" s="33" customFormat="1" x14ac:dyDescent="0.2">
      <c r="B224" s="28" t="s">
        <v>19</v>
      </c>
      <c r="C224" s="29"/>
      <c r="D224" s="30">
        <f>+D225</f>
        <v>3211200</v>
      </c>
      <c r="E224" s="30">
        <f t="shared" ref="E224" si="322">+E225</f>
        <v>2380918.0699999998</v>
      </c>
      <c r="F224" s="30">
        <f t="shared" ref="F224" si="323">+F225</f>
        <v>284364.75</v>
      </c>
      <c r="G224" s="30">
        <f t="shared" ref="G224" si="324">+G225</f>
        <v>0</v>
      </c>
      <c r="H224" s="30">
        <f t="shared" ref="H224" si="325">+H225</f>
        <v>0</v>
      </c>
      <c r="I224" s="30">
        <f t="shared" ref="I224" si="326">+I225</f>
        <v>2665282.8199999998</v>
      </c>
      <c r="J224" s="30">
        <f t="shared" ref="J224" si="327">+J225</f>
        <v>2665282.8199999998</v>
      </c>
      <c r="K224" s="30">
        <f t="shared" ref="K224" si="328">+K225</f>
        <v>0</v>
      </c>
      <c r="L224" s="30">
        <f t="shared" ref="L224" si="329">+L225</f>
        <v>2665282.8199999998</v>
      </c>
      <c r="M224" s="30">
        <f t="shared" ref="M224" si="330">+M225</f>
        <v>-545917.17999999993</v>
      </c>
      <c r="N224" s="32">
        <f>+M224/D224</f>
        <v>-0.17000410438465369</v>
      </c>
      <c r="O224" s="31"/>
    </row>
    <row r="225" spans="2:15" s="33" customFormat="1" x14ac:dyDescent="0.2">
      <c r="B225" s="28" t="s">
        <v>20</v>
      </c>
      <c r="C225" s="29"/>
      <c r="D225" s="30">
        <f>+D226+D233</f>
        <v>3211200</v>
      </c>
      <c r="E225" s="30">
        <f t="shared" ref="E225" si="331">+E226+E233</f>
        <v>2380918.0699999998</v>
      </c>
      <c r="F225" s="30">
        <f t="shared" ref="F225" si="332">+F226+F233</f>
        <v>284364.75</v>
      </c>
      <c r="G225" s="30">
        <f t="shared" ref="G225" si="333">+G226+G233</f>
        <v>0</v>
      </c>
      <c r="H225" s="30">
        <f t="shared" ref="H225" si="334">+H226+H233</f>
        <v>0</v>
      </c>
      <c r="I225" s="30">
        <f t="shared" ref="I225" si="335">+I226+I233</f>
        <v>2665282.8199999998</v>
      </c>
      <c r="J225" s="30">
        <f t="shared" ref="J225" si="336">+J226+J233</f>
        <v>2665282.8199999998</v>
      </c>
      <c r="K225" s="30">
        <f t="shared" ref="K225" si="337">+K226+K233</f>
        <v>0</v>
      </c>
      <c r="L225" s="30">
        <f t="shared" ref="L225" si="338">+L226+L233</f>
        <v>2665282.8199999998</v>
      </c>
      <c r="M225" s="30">
        <f t="shared" ref="M225" si="339">+M226+M233</f>
        <v>-545917.17999999993</v>
      </c>
      <c r="N225" s="32">
        <f t="shared" ref="N225:N271" si="340">+M225/D225</f>
        <v>-0.17000410438465369</v>
      </c>
      <c r="O225" s="31"/>
    </row>
    <row r="226" spans="2:15" s="33" customFormat="1" x14ac:dyDescent="0.2">
      <c r="B226" s="28" t="s">
        <v>21</v>
      </c>
      <c r="C226" s="29"/>
      <c r="D226" s="30">
        <f>SUM(D227:D232)</f>
        <v>1500000</v>
      </c>
      <c r="E226" s="30">
        <f t="shared" ref="E226" si="341">SUM(E227:E232)</f>
        <v>64502.32</v>
      </c>
      <c r="F226" s="30">
        <f t="shared" ref="F226" si="342">SUM(F227:F232)</f>
        <v>102968.6</v>
      </c>
      <c r="G226" s="30">
        <f t="shared" ref="G226" si="343">SUM(G227:G232)</f>
        <v>0</v>
      </c>
      <c r="H226" s="30">
        <f t="shared" ref="H226" si="344">SUM(H227:H232)</f>
        <v>0</v>
      </c>
      <c r="I226" s="30">
        <f t="shared" ref="I226" si="345">SUM(I227:I232)</f>
        <v>167470.92000000001</v>
      </c>
      <c r="J226" s="30">
        <f t="shared" ref="J226" si="346">SUM(J227:J232)</f>
        <v>167470.92000000001</v>
      </c>
      <c r="K226" s="30">
        <f t="shared" ref="K226" si="347">SUM(K227:K232)</f>
        <v>0</v>
      </c>
      <c r="L226" s="30">
        <f t="shared" ref="L226" si="348">SUM(L227:L232)</f>
        <v>167470.92000000001</v>
      </c>
      <c r="M226" s="30">
        <f t="shared" ref="M226" si="349">SUM(M227:M232)</f>
        <v>-1332529.08</v>
      </c>
      <c r="N226" s="32">
        <f t="shared" si="340"/>
        <v>-0.8883527200000001</v>
      </c>
      <c r="O226" s="31"/>
    </row>
    <row r="227" spans="2:15" s="16" customFormat="1" hidden="1" x14ac:dyDescent="0.2">
      <c r="B227" s="34" t="s">
        <v>22</v>
      </c>
      <c r="C227" s="35">
        <v>4010101001</v>
      </c>
      <c r="D227" s="36"/>
      <c r="E227" s="34"/>
      <c r="F227" s="36"/>
      <c r="G227" s="36"/>
      <c r="H227" s="36"/>
      <c r="I227" s="36">
        <f t="shared" ref="I227:I253" si="350">SUM(E227:H227)</f>
        <v>0</v>
      </c>
      <c r="J227" s="36"/>
      <c r="K227" s="36"/>
      <c r="L227" s="36"/>
      <c r="M227" s="36"/>
      <c r="N227" s="32" t="e">
        <f t="shared" si="340"/>
        <v>#DIV/0!</v>
      </c>
      <c r="O227" s="37"/>
    </row>
    <row r="228" spans="2:15" s="16" customFormat="1" hidden="1" x14ac:dyDescent="0.2">
      <c r="B228" s="34" t="s">
        <v>23</v>
      </c>
      <c r="C228" s="35">
        <v>4010303001</v>
      </c>
      <c r="D228" s="36"/>
      <c r="E228" s="34"/>
      <c r="F228" s="36"/>
      <c r="G228" s="36"/>
      <c r="H228" s="36"/>
      <c r="I228" s="36">
        <f t="shared" si="350"/>
        <v>0</v>
      </c>
      <c r="J228" s="36"/>
      <c r="K228" s="36"/>
      <c r="L228" s="36"/>
      <c r="M228" s="36"/>
      <c r="N228" s="32" t="e">
        <f t="shared" si="340"/>
        <v>#DIV/0!</v>
      </c>
      <c r="O228" s="37"/>
    </row>
    <row r="229" spans="2:15" s="16" customFormat="1" hidden="1" x14ac:dyDescent="0.2">
      <c r="B229" s="34" t="s">
        <v>24</v>
      </c>
      <c r="C229" s="35">
        <v>4010303002</v>
      </c>
      <c r="D229" s="36"/>
      <c r="E229" s="34"/>
      <c r="F229" s="36"/>
      <c r="G229" s="36"/>
      <c r="H229" s="36"/>
      <c r="I229" s="36">
        <f t="shared" si="350"/>
        <v>0</v>
      </c>
      <c r="J229" s="36"/>
      <c r="K229" s="36"/>
      <c r="L229" s="36"/>
      <c r="M229" s="36"/>
      <c r="N229" s="32" t="e">
        <f t="shared" si="340"/>
        <v>#DIV/0!</v>
      </c>
      <c r="O229" s="37"/>
    </row>
    <row r="230" spans="2:15" s="16" customFormat="1" hidden="1" x14ac:dyDescent="0.2">
      <c r="B230" s="34" t="s">
        <v>25</v>
      </c>
      <c r="C230" s="35">
        <v>4010104000</v>
      </c>
      <c r="D230" s="36"/>
      <c r="E230" s="34"/>
      <c r="F230" s="36"/>
      <c r="G230" s="36"/>
      <c r="H230" s="36"/>
      <c r="I230" s="36">
        <f t="shared" si="350"/>
        <v>0</v>
      </c>
      <c r="J230" s="36"/>
      <c r="K230" s="36"/>
      <c r="L230" s="36"/>
      <c r="M230" s="36"/>
      <c r="N230" s="32" t="e">
        <f t="shared" si="340"/>
        <v>#DIV/0!</v>
      </c>
      <c r="O230" s="37"/>
    </row>
    <row r="231" spans="2:15" s="16" customFormat="1" hidden="1" x14ac:dyDescent="0.2">
      <c r="B231" s="34" t="s">
        <v>26</v>
      </c>
      <c r="C231" s="38"/>
      <c r="D231" s="36"/>
      <c r="E231" s="34"/>
      <c r="F231" s="36"/>
      <c r="G231" s="36"/>
      <c r="H231" s="36"/>
      <c r="I231" s="36">
        <f t="shared" si="350"/>
        <v>0</v>
      </c>
      <c r="J231" s="36"/>
      <c r="K231" s="36"/>
      <c r="L231" s="36"/>
      <c r="M231" s="36"/>
      <c r="N231" s="32" t="e">
        <f t="shared" si="340"/>
        <v>#DIV/0!</v>
      </c>
      <c r="O231" s="37"/>
    </row>
    <row r="232" spans="2:15" s="16" customFormat="1" x14ac:dyDescent="0.2">
      <c r="B232" s="34" t="s">
        <v>70</v>
      </c>
      <c r="C232" s="38" t="s">
        <v>71</v>
      </c>
      <c r="D232" s="36">
        <v>1500000</v>
      </c>
      <c r="E232" s="36">
        <v>64502.32</v>
      </c>
      <c r="F232" s="36">
        <v>102968.6</v>
      </c>
      <c r="G232" s="36"/>
      <c r="H232" s="36"/>
      <c r="I232" s="36">
        <f>SUM(E232:H232)</f>
        <v>167470.92000000001</v>
      </c>
      <c r="J232" s="36">
        <f>+I232</f>
        <v>167470.92000000001</v>
      </c>
      <c r="K232" s="36"/>
      <c r="L232" s="36">
        <f>SUM(J232:K232)</f>
        <v>167470.92000000001</v>
      </c>
      <c r="M232" s="51">
        <f t="shared" ref="M232" si="351">I232-D232</f>
        <v>-1332529.08</v>
      </c>
      <c r="N232" s="56">
        <f t="shared" si="340"/>
        <v>-0.8883527200000001</v>
      </c>
      <c r="O232" s="37"/>
    </row>
    <row r="233" spans="2:15" s="43" customFormat="1" x14ac:dyDescent="0.2">
      <c r="B233" s="39" t="s">
        <v>27</v>
      </c>
      <c r="C233" s="40"/>
      <c r="D233" s="41">
        <f>SUM(D234:D244)</f>
        <v>1711200</v>
      </c>
      <c r="E233" s="41">
        <f t="shared" ref="E233" si="352">SUM(E234:E244)</f>
        <v>2316415.75</v>
      </c>
      <c r="F233" s="41">
        <f t="shared" ref="F233" si="353">SUM(F234:F244)</f>
        <v>181396.15000000002</v>
      </c>
      <c r="G233" s="41">
        <f t="shared" ref="G233" si="354">SUM(G234:G244)</f>
        <v>0</v>
      </c>
      <c r="H233" s="41">
        <f t="shared" ref="H233:J233" si="355">SUM(H234:H244)</f>
        <v>0</v>
      </c>
      <c r="I233" s="41">
        <f t="shared" si="355"/>
        <v>2497811.9</v>
      </c>
      <c r="J233" s="41">
        <f t="shared" si="355"/>
        <v>2497811.9</v>
      </c>
      <c r="K233" s="41">
        <f t="shared" ref="K233" si="356">SUM(K234:K244)</f>
        <v>0</v>
      </c>
      <c r="L233" s="41">
        <f t="shared" ref="L233" si="357">SUM(L234:L244)</f>
        <v>2497811.9</v>
      </c>
      <c r="M233" s="41">
        <f t="shared" ref="M233" si="358">SUM(M234:M244)</f>
        <v>786611.90000000014</v>
      </c>
      <c r="N233" s="56">
        <f t="shared" si="340"/>
        <v>0.45968437353903702</v>
      </c>
      <c r="O233" s="42"/>
    </row>
    <row r="234" spans="2:15" s="16" customFormat="1" x14ac:dyDescent="0.2">
      <c r="B234" s="34" t="s">
        <v>77</v>
      </c>
      <c r="C234" s="38" t="s">
        <v>72</v>
      </c>
      <c r="D234" s="36">
        <v>60000</v>
      </c>
      <c r="E234" s="36">
        <v>6525</v>
      </c>
      <c r="F234" s="36">
        <v>27787</v>
      </c>
      <c r="G234" s="36"/>
      <c r="H234" s="36"/>
      <c r="I234" s="36">
        <f t="shared" si="350"/>
        <v>34312</v>
      </c>
      <c r="J234" s="36">
        <f>+I234</f>
        <v>34312</v>
      </c>
      <c r="K234" s="36"/>
      <c r="L234" s="36">
        <f t="shared" ref="L234:L244" si="359">SUM(J234:K234)</f>
        <v>34312</v>
      </c>
      <c r="M234" s="51">
        <f t="shared" ref="M234:M244" si="360">I234-D234</f>
        <v>-25688</v>
      </c>
      <c r="N234" s="56">
        <f t="shared" si="340"/>
        <v>-0.42813333333333331</v>
      </c>
      <c r="O234" s="37"/>
    </row>
    <row r="235" spans="2:15" s="16" customFormat="1" x14ac:dyDescent="0.2">
      <c r="B235" s="34" t="s">
        <v>28</v>
      </c>
      <c r="C235" s="38" t="s">
        <v>59</v>
      </c>
      <c r="D235" s="36">
        <v>25000</v>
      </c>
      <c r="E235" s="36">
        <v>480</v>
      </c>
      <c r="F235" s="36">
        <v>5200</v>
      </c>
      <c r="G235" s="36"/>
      <c r="H235" s="36"/>
      <c r="I235" s="36">
        <f t="shared" si="350"/>
        <v>5680</v>
      </c>
      <c r="J235" s="36">
        <f t="shared" ref="J235:J244" si="361">+I235</f>
        <v>5680</v>
      </c>
      <c r="K235" s="36"/>
      <c r="L235" s="36">
        <f t="shared" si="359"/>
        <v>5680</v>
      </c>
      <c r="M235" s="51">
        <f t="shared" si="360"/>
        <v>-19320</v>
      </c>
      <c r="N235" s="56">
        <f t="shared" si="340"/>
        <v>-0.77280000000000004</v>
      </c>
      <c r="O235" s="37"/>
    </row>
    <row r="236" spans="2:15" s="16" customFormat="1" x14ac:dyDescent="0.2">
      <c r="B236" s="34" t="s">
        <v>78</v>
      </c>
      <c r="C236" s="38" t="s">
        <v>73</v>
      </c>
      <c r="D236" s="36">
        <v>240000</v>
      </c>
      <c r="E236" s="36">
        <v>29265</v>
      </c>
      <c r="F236" s="36">
        <v>20960</v>
      </c>
      <c r="G236" s="36"/>
      <c r="H236" s="36"/>
      <c r="I236" s="36">
        <f t="shared" si="350"/>
        <v>50225</v>
      </c>
      <c r="J236" s="36">
        <f t="shared" si="361"/>
        <v>50225</v>
      </c>
      <c r="K236" s="36"/>
      <c r="L236" s="36">
        <f t="shared" si="359"/>
        <v>50225</v>
      </c>
      <c r="M236" s="51">
        <f t="shared" si="360"/>
        <v>-189775</v>
      </c>
      <c r="N236" s="56">
        <f t="shared" si="340"/>
        <v>-0.79072916666666671</v>
      </c>
      <c r="O236" s="37"/>
    </row>
    <row r="237" spans="2:15" s="16" customFormat="1" x14ac:dyDescent="0.2">
      <c r="B237" s="34" t="s">
        <v>63</v>
      </c>
      <c r="C237" s="38" t="s">
        <v>64</v>
      </c>
      <c r="D237" s="36"/>
      <c r="E237" s="36"/>
      <c r="F237" s="36"/>
      <c r="G237" s="36"/>
      <c r="H237" s="36"/>
      <c r="I237" s="36">
        <f t="shared" si="350"/>
        <v>0</v>
      </c>
      <c r="J237" s="36">
        <f t="shared" si="361"/>
        <v>0</v>
      </c>
      <c r="K237" s="36"/>
      <c r="L237" s="36">
        <f t="shared" si="359"/>
        <v>0</v>
      </c>
      <c r="M237" s="51">
        <f t="shared" si="360"/>
        <v>0</v>
      </c>
      <c r="N237" s="56" t="e">
        <f t="shared" si="340"/>
        <v>#DIV/0!</v>
      </c>
      <c r="O237" s="37"/>
    </row>
    <row r="238" spans="2:15" s="16" customFormat="1" x14ac:dyDescent="0.2">
      <c r="B238" s="34" t="s">
        <v>76</v>
      </c>
      <c r="C238" s="38" t="s">
        <v>75</v>
      </c>
      <c r="D238" s="36">
        <v>200</v>
      </c>
      <c r="E238" s="44">
        <v>1400</v>
      </c>
      <c r="F238" s="36">
        <v>960</v>
      </c>
      <c r="G238" s="36"/>
      <c r="H238" s="36"/>
      <c r="I238" s="36">
        <f t="shared" si="350"/>
        <v>2360</v>
      </c>
      <c r="J238" s="36">
        <f t="shared" si="361"/>
        <v>2360</v>
      </c>
      <c r="K238" s="36"/>
      <c r="L238" s="36">
        <f t="shared" si="359"/>
        <v>2360</v>
      </c>
      <c r="M238" s="51">
        <f t="shared" si="360"/>
        <v>2160</v>
      </c>
      <c r="N238" s="56">
        <f t="shared" si="340"/>
        <v>10.8</v>
      </c>
      <c r="O238" s="37"/>
    </row>
    <row r="239" spans="2:15" s="16" customFormat="1" x14ac:dyDescent="0.2">
      <c r="B239" s="34" t="s">
        <v>80</v>
      </c>
      <c r="C239" s="38" t="s">
        <v>74</v>
      </c>
      <c r="D239" s="36">
        <v>90000</v>
      </c>
      <c r="E239" s="36">
        <v>17550</v>
      </c>
      <c r="F239" s="36">
        <v>15060</v>
      </c>
      <c r="G239" s="36"/>
      <c r="H239" s="36"/>
      <c r="I239" s="36">
        <f t="shared" si="350"/>
        <v>32610</v>
      </c>
      <c r="J239" s="36">
        <f>+I239</f>
        <v>32610</v>
      </c>
      <c r="K239" s="36"/>
      <c r="L239" s="36">
        <f t="shared" si="359"/>
        <v>32610</v>
      </c>
      <c r="M239" s="51">
        <f t="shared" si="360"/>
        <v>-57390</v>
      </c>
      <c r="N239" s="56">
        <f t="shared" si="340"/>
        <v>-0.63766666666666671</v>
      </c>
      <c r="O239" s="37"/>
    </row>
    <row r="240" spans="2:15" s="16" customFormat="1" x14ac:dyDescent="0.2">
      <c r="B240" s="34" t="s">
        <v>81</v>
      </c>
      <c r="C240" s="38" t="s">
        <v>82</v>
      </c>
      <c r="D240" s="36">
        <v>6000</v>
      </c>
      <c r="E240" s="36">
        <v>2247.38</v>
      </c>
      <c r="F240" s="36">
        <v>171.71</v>
      </c>
      <c r="G240" s="36"/>
      <c r="H240" s="36"/>
      <c r="I240" s="36">
        <f t="shared" si="350"/>
        <v>2419.09</v>
      </c>
      <c r="J240" s="36">
        <f t="shared" si="361"/>
        <v>2419.09</v>
      </c>
      <c r="K240" s="36"/>
      <c r="L240" s="36">
        <f t="shared" si="359"/>
        <v>2419.09</v>
      </c>
      <c r="M240" s="51">
        <f t="shared" si="360"/>
        <v>-3580.91</v>
      </c>
      <c r="N240" s="56">
        <f t="shared" si="340"/>
        <v>-0.59681833333333334</v>
      </c>
      <c r="O240" s="37"/>
    </row>
    <row r="241" spans="2:15" s="16" customFormat="1" x14ac:dyDescent="0.2">
      <c r="B241" s="34" t="s">
        <v>65</v>
      </c>
      <c r="C241" s="38" t="s">
        <v>83</v>
      </c>
      <c r="D241" s="36">
        <v>200000</v>
      </c>
      <c r="E241" s="36">
        <v>22847.25</v>
      </c>
      <c r="F241" s="36">
        <v>16993.439999999999</v>
      </c>
      <c r="G241" s="36"/>
      <c r="H241" s="36"/>
      <c r="I241" s="36">
        <f t="shared" si="350"/>
        <v>39840.69</v>
      </c>
      <c r="J241" s="36">
        <f>+I241</f>
        <v>39840.69</v>
      </c>
      <c r="K241" s="36"/>
      <c r="L241" s="36">
        <f t="shared" si="359"/>
        <v>39840.69</v>
      </c>
      <c r="M241" s="51">
        <f t="shared" si="360"/>
        <v>-160159.31</v>
      </c>
      <c r="N241" s="56">
        <f t="shared" si="340"/>
        <v>-0.80079654999999994</v>
      </c>
      <c r="O241" s="37"/>
    </row>
    <row r="242" spans="2:15" s="16" customFormat="1" x14ac:dyDescent="0.2">
      <c r="B242" s="34" t="s">
        <v>84</v>
      </c>
      <c r="C242" s="38" t="s">
        <v>85</v>
      </c>
      <c r="D242" s="36">
        <v>900000</v>
      </c>
      <c r="E242" s="36">
        <v>2172433.33</v>
      </c>
      <c r="F242" s="36">
        <v>93814</v>
      </c>
      <c r="G242" s="36"/>
      <c r="H242" s="36"/>
      <c r="I242" s="36">
        <f t="shared" si="350"/>
        <v>2266247.33</v>
      </c>
      <c r="J242" s="36">
        <f t="shared" si="361"/>
        <v>2266247.33</v>
      </c>
      <c r="K242" s="36"/>
      <c r="L242" s="36">
        <f t="shared" si="359"/>
        <v>2266247.33</v>
      </c>
      <c r="M242" s="51">
        <f t="shared" si="360"/>
        <v>1366247.33</v>
      </c>
      <c r="N242" s="56">
        <f t="shared" si="340"/>
        <v>1.5180525888888889</v>
      </c>
      <c r="O242" s="37"/>
    </row>
    <row r="243" spans="2:15" s="16" customFormat="1" ht="22.5" x14ac:dyDescent="0.2">
      <c r="B243" s="34" t="s">
        <v>116</v>
      </c>
      <c r="C243" s="38" t="s">
        <v>117</v>
      </c>
      <c r="D243" s="36"/>
      <c r="E243" s="36"/>
      <c r="F243" s="36"/>
      <c r="G243" s="36"/>
      <c r="H243" s="36"/>
      <c r="I243" s="36">
        <f t="shared" si="350"/>
        <v>0</v>
      </c>
      <c r="J243" s="36">
        <f t="shared" si="361"/>
        <v>0</v>
      </c>
      <c r="K243" s="36"/>
      <c r="L243" s="36">
        <f t="shared" si="359"/>
        <v>0</v>
      </c>
      <c r="M243" s="51">
        <f t="shared" si="360"/>
        <v>0</v>
      </c>
      <c r="N243" s="56" t="e">
        <f t="shared" si="340"/>
        <v>#DIV/0!</v>
      </c>
      <c r="O243" s="37"/>
    </row>
    <row r="244" spans="2:15" s="96" customFormat="1" ht="33.75" x14ac:dyDescent="0.2">
      <c r="B244" s="92" t="s">
        <v>29</v>
      </c>
      <c r="C244" s="93" t="s">
        <v>67</v>
      </c>
      <c r="D244" s="143">
        <v>190000</v>
      </c>
      <c r="E244" s="143">
        <v>63667.79</v>
      </c>
      <c r="F244" s="143">
        <v>450</v>
      </c>
      <c r="G244" s="143"/>
      <c r="H244" s="143"/>
      <c r="I244" s="143">
        <f t="shared" si="350"/>
        <v>64117.79</v>
      </c>
      <c r="J244" s="143">
        <f t="shared" si="361"/>
        <v>64117.79</v>
      </c>
      <c r="K244" s="143"/>
      <c r="L244" s="143">
        <f t="shared" si="359"/>
        <v>64117.79</v>
      </c>
      <c r="M244" s="184">
        <f t="shared" si="360"/>
        <v>-125882.20999999999</v>
      </c>
      <c r="N244" s="185">
        <f t="shared" si="340"/>
        <v>-0.66253794736842098</v>
      </c>
      <c r="O244" s="95"/>
    </row>
    <row r="245" spans="2:15" s="43" customFormat="1" x14ac:dyDescent="0.2">
      <c r="B245" s="39" t="s">
        <v>30</v>
      </c>
      <c r="C245" s="40"/>
      <c r="D245" s="41">
        <f>+D246+D253</f>
        <v>0</v>
      </c>
      <c r="E245" s="41">
        <f t="shared" ref="E245" si="362">+E246+E253</f>
        <v>0</v>
      </c>
      <c r="F245" s="41">
        <f t="shared" ref="F245" si="363">+F246+F253</f>
        <v>0</v>
      </c>
      <c r="G245" s="41">
        <f t="shared" ref="G245" si="364">+G246+G253</f>
        <v>0</v>
      </c>
      <c r="H245" s="41">
        <f t="shared" ref="H245" si="365">+H246+H253</f>
        <v>0</v>
      </c>
      <c r="I245" s="36">
        <f t="shared" si="350"/>
        <v>0</v>
      </c>
      <c r="J245" s="36">
        <f t="shared" ref="J245" si="366">+I245</f>
        <v>0</v>
      </c>
      <c r="K245" s="41">
        <f t="shared" ref="K245" si="367">+K246+K253</f>
        <v>0</v>
      </c>
      <c r="L245" s="41">
        <f t="shared" ref="L245" si="368">+L246+L253</f>
        <v>0</v>
      </c>
      <c r="M245" s="41">
        <f t="shared" ref="M245" si="369">+M246+M253</f>
        <v>0</v>
      </c>
      <c r="N245" s="56" t="e">
        <f t="shared" si="340"/>
        <v>#DIV/0!</v>
      </c>
      <c r="O245" s="42"/>
    </row>
    <row r="246" spans="2:15" s="43" customFormat="1" x14ac:dyDescent="0.2">
      <c r="B246" s="39" t="s">
        <v>21</v>
      </c>
      <c r="C246" s="40"/>
      <c r="D246" s="41">
        <f>SUM(D248:D252)</f>
        <v>0</v>
      </c>
      <c r="E246" s="41">
        <f t="shared" ref="E246:M246" si="370">SUM(E248:E252)</f>
        <v>0</v>
      </c>
      <c r="F246" s="41">
        <f t="shared" si="370"/>
        <v>0</v>
      </c>
      <c r="G246" s="41">
        <f t="shared" si="370"/>
        <v>0</v>
      </c>
      <c r="H246" s="41">
        <f t="shared" si="370"/>
        <v>0</v>
      </c>
      <c r="I246" s="36">
        <f t="shared" si="350"/>
        <v>0</v>
      </c>
      <c r="J246" s="41">
        <f t="shared" si="370"/>
        <v>0</v>
      </c>
      <c r="K246" s="41">
        <f t="shared" si="370"/>
        <v>0</v>
      </c>
      <c r="L246" s="41">
        <f t="shared" si="370"/>
        <v>0</v>
      </c>
      <c r="M246" s="41">
        <f t="shared" si="370"/>
        <v>0</v>
      </c>
      <c r="N246" s="56" t="e">
        <f t="shared" si="340"/>
        <v>#DIV/0!</v>
      </c>
      <c r="O246" s="42"/>
    </row>
    <row r="247" spans="2:15" s="16" customFormat="1" ht="22.5" hidden="1" x14ac:dyDescent="0.2">
      <c r="B247" s="34" t="s">
        <v>31</v>
      </c>
      <c r="C247" s="38"/>
      <c r="D247" s="36"/>
      <c r="E247" s="36"/>
      <c r="F247" s="36"/>
      <c r="G247" s="36"/>
      <c r="H247" s="36"/>
      <c r="I247" s="36">
        <f t="shared" si="350"/>
        <v>0</v>
      </c>
      <c r="J247" s="36"/>
      <c r="K247" s="36"/>
      <c r="L247" s="36"/>
      <c r="M247" s="36"/>
      <c r="N247" s="56" t="e">
        <f t="shared" si="340"/>
        <v>#DIV/0!</v>
      </c>
      <c r="O247" s="37"/>
    </row>
    <row r="248" spans="2:15" s="16" customFormat="1" hidden="1" x14ac:dyDescent="0.2">
      <c r="B248" s="34" t="s">
        <v>22</v>
      </c>
      <c r="C248" s="35" t="s">
        <v>60</v>
      </c>
      <c r="D248" s="36"/>
      <c r="E248" s="36"/>
      <c r="F248" s="36"/>
      <c r="G248" s="36"/>
      <c r="H248" s="36"/>
      <c r="I248" s="36">
        <f t="shared" si="350"/>
        <v>0</v>
      </c>
      <c r="J248" s="36"/>
      <c r="K248" s="36"/>
      <c r="L248" s="36"/>
      <c r="M248" s="36"/>
      <c r="N248" s="56" t="e">
        <f t="shared" si="340"/>
        <v>#DIV/0!</v>
      </c>
      <c r="O248" s="37"/>
    </row>
    <row r="249" spans="2:15" s="16" customFormat="1" hidden="1" x14ac:dyDescent="0.2">
      <c r="B249" s="34" t="s">
        <v>23</v>
      </c>
      <c r="C249" s="35" t="s">
        <v>61</v>
      </c>
      <c r="D249" s="36"/>
      <c r="E249" s="36"/>
      <c r="F249" s="36"/>
      <c r="G249" s="36"/>
      <c r="H249" s="36"/>
      <c r="I249" s="36">
        <f t="shared" si="350"/>
        <v>0</v>
      </c>
      <c r="J249" s="36"/>
      <c r="K249" s="36"/>
      <c r="L249" s="36"/>
      <c r="M249" s="36"/>
      <c r="N249" s="56" t="e">
        <f t="shared" si="340"/>
        <v>#DIV/0!</v>
      </c>
      <c r="O249" s="37"/>
    </row>
    <row r="250" spans="2:15" s="16" customFormat="1" hidden="1" x14ac:dyDescent="0.2">
      <c r="B250" s="34" t="s">
        <v>24</v>
      </c>
      <c r="C250" s="35" t="s">
        <v>62</v>
      </c>
      <c r="D250" s="36"/>
      <c r="E250" s="36"/>
      <c r="F250" s="36"/>
      <c r="G250" s="36"/>
      <c r="H250" s="36"/>
      <c r="I250" s="36">
        <f t="shared" si="350"/>
        <v>0</v>
      </c>
      <c r="J250" s="36"/>
      <c r="K250" s="36"/>
      <c r="L250" s="36"/>
      <c r="M250" s="36"/>
      <c r="N250" s="56" t="e">
        <f t="shared" si="340"/>
        <v>#DIV/0!</v>
      </c>
      <c r="O250" s="37"/>
    </row>
    <row r="251" spans="2:15" s="16" customFormat="1" hidden="1" x14ac:dyDescent="0.2">
      <c r="B251" s="34" t="s">
        <v>32</v>
      </c>
      <c r="C251" s="38"/>
      <c r="D251" s="36"/>
      <c r="E251" s="36"/>
      <c r="F251" s="36"/>
      <c r="G251" s="36"/>
      <c r="H251" s="36"/>
      <c r="I251" s="36">
        <f t="shared" si="350"/>
        <v>0</v>
      </c>
      <c r="J251" s="36"/>
      <c r="K251" s="36"/>
      <c r="L251" s="36"/>
      <c r="M251" s="36"/>
      <c r="N251" s="56" t="e">
        <f t="shared" si="340"/>
        <v>#DIV/0!</v>
      </c>
      <c r="O251" s="37"/>
    </row>
    <row r="252" spans="2:15" s="16" customFormat="1" hidden="1" x14ac:dyDescent="0.2">
      <c r="B252" s="34" t="s">
        <v>33</v>
      </c>
      <c r="C252" s="38"/>
      <c r="D252" s="36"/>
      <c r="E252" s="36"/>
      <c r="F252" s="36"/>
      <c r="G252" s="36"/>
      <c r="H252" s="36"/>
      <c r="I252" s="36">
        <f t="shared" si="350"/>
        <v>0</v>
      </c>
      <c r="J252" s="36"/>
      <c r="K252" s="36"/>
      <c r="L252" s="36"/>
      <c r="M252" s="36"/>
      <c r="N252" s="56" t="e">
        <f t="shared" si="340"/>
        <v>#DIV/0!</v>
      </c>
      <c r="O252" s="37"/>
    </row>
    <row r="253" spans="2:15" s="43" customFormat="1" x14ac:dyDescent="0.2">
      <c r="B253" s="39" t="s">
        <v>27</v>
      </c>
      <c r="C253" s="40"/>
      <c r="D253" s="41">
        <f>SUM(D254:D255)</f>
        <v>0</v>
      </c>
      <c r="E253" s="41">
        <f t="shared" ref="E253" si="371">SUM(E254:E255)</f>
        <v>0</v>
      </c>
      <c r="F253" s="41">
        <f t="shared" ref="F253" si="372">SUM(F254:F255)</f>
        <v>0</v>
      </c>
      <c r="G253" s="41">
        <f t="shared" ref="G253" si="373">SUM(G254:G255)</f>
        <v>0</v>
      </c>
      <c r="H253" s="41">
        <f t="shared" ref="H253" si="374">SUM(H254:H255)</f>
        <v>0</v>
      </c>
      <c r="I253" s="36">
        <f t="shared" si="350"/>
        <v>0</v>
      </c>
      <c r="J253" s="41">
        <f t="shared" ref="J253" si="375">SUM(J254:J255)</f>
        <v>0</v>
      </c>
      <c r="K253" s="41">
        <f t="shared" ref="K253" si="376">SUM(K254:K255)</f>
        <v>0</v>
      </c>
      <c r="L253" s="41">
        <f t="shared" ref="L253" si="377">SUM(L254:L255)</f>
        <v>0</v>
      </c>
      <c r="M253" s="41">
        <f t="shared" ref="M253" si="378">SUM(M254:M255)</f>
        <v>0</v>
      </c>
      <c r="N253" s="56" t="e">
        <f t="shared" si="340"/>
        <v>#DIV/0!</v>
      </c>
      <c r="O253" s="42"/>
    </row>
    <row r="254" spans="2:15" s="16" customFormat="1" ht="22.5" x14ac:dyDescent="0.2">
      <c r="B254" s="55" t="s">
        <v>34</v>
      </c>
      <c r="C254" s="38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56" t="e">
        <f t="shared" si="340"/>
        <v>#DIV/0!</v>
      </c>
      <c r="O254" s="37"/>
    </row>
    <row r="255" spans="2:15" s="16" customFormat="1" ht="22.5" hidden="1" x14ac:dyDescent="0.2">
      <c r="B255" s="34" t="s">
        <v>35</v>
      </c>
      <c r="C255" s="38" t="s">
        <v>67</v>
      </c>
      <c r="D255" s="36"/>
      <c r="E255" s="34"/>
      <c r="F255" s="36"/>
      <c r="G255" s="36"/>
      <c r="H255" s="36"/>
      <c r="I255" s="36">
        <f t="shared" ref="I255" si="379">SUM(E255:H255)</f>
        <v>0</v>
      </c>
      <c r="J255" s="36"/>
      <c r="K255" s="36"/>
      <c r="L255" s="36">
        <f>SUM(J255:K255)</f>
        <v>0</v>
      </c>
      <c r="M255" s="36"/>
      <c r="N255" s="32" t="e">
        <f t="shared" si="340"/>
        <v>#DIV/0!</v>
      </c>
      <c r="O255" s="37"/>
    </row>
    <row r="256" spans="2:15" s="43" customFormat="1" ht="22.5" x14ac:dyDescent="0.2">
      <c r="B256" s="39" t="s">
        <v>36</v>
      </c>
      <c r="C256" s="40"/>
      <c r="D256" s="41">
        <f>+D257+D265</f>
        <v>0</v>
      </c>
      <c r="E256" s="41">
        <f t="shared" ref="E256" si="380">+E257+E265</f>
        <v>80872.44</v>
      </c>
      <c r="F256" s="41">
        <f t="shared" ref="F256" si="381">+F257+F265</f>
        <v>0</v>
      </c>
      <c r="G256" s="41">
        <f t="shared" ref="G256" si="382">+G257+G265</f>
        <v>0</v>
      </c>
      <c r="H256" s="41">
        <f t="shared" ref="H256" si="383">+H257+H265</f>
        <v>0</v>
      </c>
      <c r="I256" s="41">
        <f t="shared" ref="I256:L256" si="384">+I257+I265</f>
        <v>80872.44</v>
      </c>
      <c r="J256" s="41">
        <f t="shared" si="384"/>
        <v>80872.44</v>
      </c>
      <c r="K256" s="41">
        <f t="shared" si="384"/>
        <v>0</v>
      </c>
      <c r="L256" s="41">
        <f t="shared" si="384"/>
        <v>80872.44</v>
      </c>
      <c r="M256" s="41">
        <f t="shared" ref="M256" si="385">+M257+M265</f>
        <v>80872.44</v>
      </c>
      <c r="N256" s="32" t="e">
        <f t="shared" si="340"/>
        <v>#DIV/0!</v>
      </c>
      <c r="O256" s="42"/>
    </row>
    <row r="257" spans="2:15" s="43" customFormat="1" x14ac:dyDescent="0.2">
      <c r="B257" s="39" t="s">
        <v>37</v>
      </c>
      <c r="C257" s="40"/>
      <c r="D257" s="41">
        <f>+D258</f>
        <v>0</v>
      </c>
      <c r="E257" s="41">
        <f t="shared" ref="E257" si="386">+E258</f>
        <v>80872.44</v>
      </c>
      <c r="F257" s="41">
        <f t="shared" ref="F257" si="387">+F258</f>
        <v>0</v>
      </c>
      <c r="G257" s="41">
        <f t="shared" ref="G257" si="388">+G258</f>
        <v>0</v>
      </c>
      <c r="H257" s="41">
        <f t="shared" ref="H257" si="389">+H258</f>
        <v>0</v>
      </c>
      <c r="I257" s="41">
        <f t="shared" ref="I257:L257" si="390">+I258</f>
        <v>80872.44</v>
      </c>
      <c r="J257" s="41">
        <f t="shared" si="390"/>
        <v>80872.44</v>
      </c>
      <c r="K257" s="41">
        <f t="shared" si="390"/>
        <v>0</v>
      </c>
      <c r="L257" s="41">
        <f t="shared" si="390"/>
        <v>80872.44</v>
      </c>
      <c r="M257" s="41">
        <f t="shared" ref="M257" si="391">+M258</f>
        <v>80872.44</v>
      </c>
      <c r="N257" s="32" t="e">
        <f t="shared" si="340"/>
        <v>#DIV/0!</v>
      </c>
      <c r="O257" s="42"/>
    </row>
    <row r="258" spans="2:15" s="43" customFormat="1" x14ac:dyDescent="0.2">
      <c r="B258" s="39" t="s">
        <v>38</v>
      </c>
      <c r="C258" s="40"/>
      <c r="D258" s="41">
        <f>SUM(D259:D264)</f>
        <v>0</v>
      </c>
      <c r="E258" s="41">
        <f t="shared" ref="E258" si="392">SUM(E259:E264)</f>
        <v>80872.44</v>
      </c>
      <c r="F258" s="41">
        <f t="shared" ref="F258" si="393">SUM(F259:F264)</f>
        <v>0</v>
      </c>
      <c r="G258" s="41">
        <f t="shared" ref="G258" si="394">SUM(G259:G264)</f>
        <v>0</v>
      </c>
      <c r="H258" s="41">
        <f t="shared" ref="H258" si="395">SUM(H259:H264)</f>
        <v>0</v>
      </c>
      <c r="I258" s="41">
        <f t="shared" ref="I258:L258" si="396">SUM(I259:I264)</f>
        <v>80872.44</v>
      </c>
      <c r="J258" s="41">
        <f t="shared" si="396"/>
        <v>80872.44</v>
      </c>
      <c r="K258" s="41">
        <f t="shared" si="396"/>
        <v>0</v>
      </c>
      <c r="L258" s="41">
        <f t="shared" si="396"/>
        <v>80872.44</v>
      </c>
      <c r="M258" s="41">
        <f t="shared" ref="M258" si="397">SUM(M259:M264)</f>
        <v>80872.44</v>
      </c>
      <c r="N258" s="32" t="e">
        <f t="shared" si="340"/>
        <v>#DIV/0!</v>
      </c>
      <c r="O258" s="42"/>
    </row>
    <row r="259" spans="2:15" s="16" customFormat="1" x14ac:dyDescent="0.2">
      <c r="B259" s="34" t="s">
        <v>39</v>
      </c>
      <c r="C259" s="38" t="s">
        <v>68</v>
      </c>
      <c r="D259" s="36"/>
      <c r="E259" s="36">
        <v>80872.44</v>
      </c>
      <c r="F259" s="36"/>
      <c r="G259" s="36"/>
      <c r="H259" s="36"/>
      <c r="I259" s="36">
        <f t="shared" ref="I259:I264" si="398">SUM(E259:H259)</f>
        <v>80872.44</v>
      </c>
      <c r="J259" s="4">
        <f t="shared" ref="J259" si="399">+I259</f>
        <v>80872.44</v>
      </c>
      <c r="K259" s="36"/>
      <c r="L259" s="4">
        <f t="shared" ref="L259:L260" si="400">SUM(J259:K259)</f>
        <v>80872.44</v>
      </c>
      <c r="M259" s="78">
        <f t="shared" ref="M259:M266" si="401">I259-D259</f>
        <v>80872.44</v>
      </c>
      <c r="N259" s="32" t="e">
        <f t="shared" si="340"/>
        <v>#DIV/0!</v>
      </c>
      <c r="O259" s="37"/>
    </row>
    <row r="260" spans="2:15" s="16" customFormat="1" x14ac:dyDescent="0.2">
      <c r="B260" s="34" t="s">
        <v>40</v>
      </c>
      <c r="C260" s="38" t="s">
        <v>69</v>
      </c>
      <c r="D260" s="36"/>
      <c r="E260" s="34"/>
      <c r="F260" s="36"/>
      <c r="G260" s="36"/>
      <c r="H260" s="36"/>
      <c r="I260" s="36">
        <f t="shared" si="398"/>
        <v>0</v>
      </c>
      <c r="J260" s="4">
        <f>+I260</f>
        <v>0</v>
      </c>
      <c r="K260" s="36"/>
      <c r="L260" s="4">
        <f t="shared" si="400"/>
        <v>0</v>
      </c>
      <c r="M260" s="78">
        <f t="shared" si="401"/>
        <v>0</v>
      </c>
      <c r="N260" s="32" t="e">
        <f t="shared" si="340"/>
        <v>#DIV/0!</v>
      </c>
      <c r="O260" s="37"/>
    </row>
    <row r="261" spans="2:15" s="16" customFormat="1" x14ac:dyDescent="0.2">
      <c r="B261" s="34" t="s">
        <v>41</v>
      </c>
      <c r="C261" s="38"/>
      <c r="D261" s="36"/>
      <c r="E261" s="34"/>
      <c r="F261" s="36"/>
      <c r="G261" s="36"/>
      <c r="H261" s="36"/>
      <c r="I261" s="36">
        <f t="shared" si="398"/>
        <v>0</v>
      </c>
      <c r="J261" s="36"/>
      <c r="K261" s="36"/>
      <c r="L261" s="4">
        <f t="shared" ref="L261:L265" si="402">SUM(J261:K261)</f>
        <v>0</v>
      </c>
      <c r="M261" s="78">
        <f t="shared" si="401"/>
        <v>0</v>
      </c>
      <c r="N261" s="32" t="e">
        <f t="shared" si="340"/>
        <v>#DIV/0!</v>
      </c>
      <c r="O261" s="37"/>
    </row>
    <row r="262" spans="2:15" s="16" customFormat="1" x14ac:dyDescent="0.2">
      <c r="B262" s="34" t="s">
        <v>42</v>
      </c>
      <c r="C262" s="38"/>
      <c r="D262" s="36"/>
      <c r="E262" s="34"/>
      <c r="F262" s="36"/>
      <c r="G262" s="36"/>
      <c r="H262" s="36"/>
      <c r="I262" s="36">
        <f t="shared" si="398"/>
        <v>0</v>
      </c>
      <c r="J262" s="36"/>
      <c r="K262" s="36"/>
      <c r="L262" s="4">
        <f t="shared" si="402"/>
        <v>0</v>
      </c>
      <c r="M262" s="78">
        <f t="shared" si="401"/>
        <v>0</v>
      </c>
      <c r="N262" s="32" t="e">
        <f t="shared" si="340"/>
        <v>#DIV/0!</v>
      </c>
      <c r="O262" s="37"/>
    </row>
    <row r="263" spans="2:15" s="16" customFormat="1" x14ac:dyDescent="0.2">
      <c r="B263" s="34" t="s">
        <v>43</v>
      </c>
      <c r="C263" s="38"/>
      <c r="D263" s="36"/>
      <c r="E263" s="34"/>
      <c r="F263" s="36"/>
      <c r="G263" s="36"/>
      <c r="H263" s="36"/>
      <c r="I263" s="36">
        <f t="shared" si="398"/>
        <v>0</v>
      </c>
      <c r="J263" s="36"/>
      <c r="K263" s="36"/>
      <c r="L263" s="4">
        <f t="shared" si="402"/>
        <v>0</v>
      </c>
      <c r="M263" s="78">
        <f t="shared" si="401"/>
        <v>0</v>
      </c>
      <c r="N263" s="32" t="e">
        <f t="shared" si="340"/>
        <v>#DIV/0!</v>
      </c>
      <c r="O263" s="37"/>
    </row>
    <row r="264" spans="2:15" s="16" customFormat="1" x14ac:dyDescent="0.2">
      <c r="B264" s="37"/>
      <c r="C264" s="38"/>
      <c r="D264" s="36"/>
      <c r="E264" s="34"/>
      <c r="F264" s="36"/>
      <c r="G264" s="36"/>
      <c r="H264" s="36"/>
      <c r="I264" s="36">
        <f t="shared" si="398"/>
        <v>0</v>
      </c>
      <c r="J264" s="36"/>
      <c r="K264" s="36"/>
      <c r="L264" s="4">
        <f t="shared" si="402"/>
        <v>0</v>
      </c>
      <c r="M264" s="78">
        <f t="shared" si="401"/>
        <v>0</v>
      </c>
      <c r="N264" s="32" t="e">
        <f t="shared" si="340"/>
        <v>#DIV/0!</v>
      </c>
      <c r="O264" s="37"/>
    </row>
    <row r="265" spans="2:15" s="43" customFormat="1" x14ac:dyDescent="0.2">
      <c r="B265" s="39" t="s">
        <v>44</v>
      </c>
      <c r="C265" s="40"/>
      <c r="D265" s="41">
        <f>SUM(D266:D271)</f>
        <v>0</v>
      </c>
      <c r="E265" s="41">
        <f t="shared" ref="E265" si="403">SUM(E266:E271)</f>
        <v>0</v>
      </c>
      <c r="F265" s="41">
        <f t="shared" ref="F265" si="404">SUM(F266:F271)</f>
        <v>0</v>
      </c>
      <c r="G265" s="41">
        <f t="shared" ref="G265" si="405">SUM(G266:G271)</f>
        <v>0</v>
      </c>
      <c r="H265" s="41">
        <f t="shared" ref="H265" si="406">SUM(H266:H271)</f>
        <v>0</v>
      </c>
      <c r="I265" s="41">
        <f t="shared" ref="I265" si="407">SUM(I266:I271)</f>
        <v>0</v>
      </c>
      <c r="J265" s="41">
        <f t="shared" ref="J265" si="408">SUM(J266:J271)</f>
        <v>0</v>
      </c>
      <c r="K265" s="41">
        <f t="shared" ref="K265" si="409">SUM(K266:K271)</f>
        <v>0</v>
      </c>
      <c r="L265" s="4">
        <f t="shared" si="402"/>
        <v>0</v>
      </c>
      <c r="M265" s="78">
        <f t="shared" si="401"/>
        <v>0</v>
      </c>
      <c r="N265" s="32" t="e">
        <f t="shared" si="340"/>
        <v>#DIV/0!</v>
      </c>
      <c r="O265" s="42"/>
    </row>
    <row r="266" spans="2:15" s="16" customFormat="1" ht="22.5" x14ac:dyDescent="0.2">
      <c r="B266" s="55" t="s">
        <v>34</v>
      </c>
      <c r="C266" s="38"/>
      <c r="D266" s="36"/>
      <c r="E266" s="37"/>
      <c r="F266" s="36"/>
      <c r="G266" s="36"/>
      <c r="H266" s="36"/>
      <c r="I266" s="36"/>
      <c r="J266" s="36"/>
      <c r="K266" s="36"/>
      <c r="L266" s="36"/>
      <c r="M266" s="78">
        <f t="shared" si="401"/>
        <v>0</v>
      </c>
      <c r="N266" s="32" t="e">
        <f t="shared" si="340"/>
        <v>#DIV/0!</v>
      </c>
      <c r="O266" s="37"/>
    </row>
    <row r="267" spans="2:15" s="16" customFormat="1" hidden="1" x14ac:dyDescent="0.2">
      <c r="B267" s="34" t="s">
        <v>45</v>
      </c>
      <c r="C267" s="38"/>
      <c r="D267" s="36"/>
      <c r="E267" s="37"/>
      <c r="F267" s="36"/>
      <c r="G267" s="36"/>
      <c r="H267" s="36"/>
      <c r="I267" s="36">
        <f t="shared" ref="I267:I271" si="410">SUM(E267:H267)</f>
        <v>0</v>
      </c>
      <c r="J267" s="36"/>
      <c r="K267" s="36"/>
      <c r="L267" s="36"/>
      <c r="M267" s="36"/>
      <c r="N267" s="32" t="e">
        <f t="shared" si="340"/>
        <v>#DIV/0!</v>
      </c>
      <c r="O267" s="37"/>
    </row>
    <row r="268" spans="2:15" s="16" customFormat="1" hidden="1" x14ac:dyDescent="0.2">
      <c r="B268" s="34" t="s">
        <v>41</v>
      </c>
      <c r="C268" s="38"/>
      <c r="D268" s="36"/>
      <c r="E268" s="37"/>
      <c r="F268" s="36"/>
      <c r="G268" s="36"/>
      <c r="H268" s="36"/>
      <c r="I268" s="36">
        <f t="shared" si="410"/>
        <v>0</v>
      </c>
      <c r="J268" s="36"/>
      <c r="K268" s="36"/>
      <c r="L268" s="36"/>
      <c r="M268" s="36"/>
      <c r="N268" s="32" t="e">
        <f t="shared" si="340"/>
        <v>#DIV/0!</v>
      </c>
      <c r="O268" s="37"/>
    </row>
    <row r="269" spans="2:15" s="16" customFormat="1" hidden="1" x14ac:dyDescent="0.2">
      <c r="B269" s="34" t="s">
        <v>42</v>
      </c>
      <c r="C269" s="38"/>
      <c r="D269" s="36"/>
      <c r="E269" s="37"/>
      <c r="F269" s="36"/>
      <c r="G269" s="36"/>
      <c r="H269" s="36"/>
      <c r="I269" s="36">
        <f t="shared" si="410"/>
        <v>0</v>
      </c>
      <c r="J269" s="36"/>
      <c r="K269" s="36"/>
      <c r="L269" s="36"/>
      <c r="M269" s="36"/>
      <c r="N269" s="32" t="e">
        <f t="shared" si="340"/>
        <v>#DIV/0!</v>
      </c>
      <c r="O269" s="37"/>
    </row>
    <row r="270" spans="2:15" s="16" customFormat="1" hidden="1" x14ac:dyDescent="0.2">
      <c r="B270" s="34" t="s">
        <v>43</v>
      </c>
      <c r="C270" s="38"/>
      <c r="D270" s="36"/>
      <c r="E270" s="37"/>
      <c r="F270" s="36"/>
      <c r="G270" s="36"/>
      <c r="H270" s="36"/>
      <c r="I270" s="36">
        <f t="shared" si="410"/>
        <v>0</v>
      </c>
      <c r="J270" s="36"/>
      <c r="K270" s="36"/>
      <c r="L270" s="36"/>
      <c r="M270" s="36"/>
      <c r="N270" s="32" t="e">
        <f t="shared" si="340"/>
        <v>#DIV/0!</v>
      </c>
      <c r="O270" s="37"/>
    </row>
    <row r="271" spans="2:15" s="16" customFormat="1" hidden="1" x14ac:dyDescent="0.2">
      <c r="B271" s="37"/>
      <c r="C271" s="38"/>
      <c r="D271" s="36"/>
      <c r="E271" s="37"/>
      <c r="F271" s="36"/>
      <c r="G271" s="36"/>
      <c r="H271" s="36"/>
      <c r="I271" s="36">
        <f t="shared" si="410"/>
        <v>0</v>
      </c>
      <c r="J271" s="36"/>
      <c r="K271" s="36"/>
      <c r="L271" s="36"/>
      <c r="M271" s="36"/>
      <c r="N271" s="32" t="e">
        <f t="shared" si="340"/>
        <v>#DIV/0!</v>
      </c>
      <c r="O271" s="37"/>
    </row>
    <row r="272" spans="2:15" s="16" customFormat="1" x14ac:dyDescent="0.2">
      <c r="B272" s="123" t="s">
        <v>93</v>
      </c>
      <c r="C272" s="124"/>
      <c r="D272" s="125">
        <f>+D224+D256</f>
        <v>3211200</v>
      </c>
      <c r="E272" s="125">
        <f t="shared" ref="E272:M272" si="411">+E224+E256</f>
        <v>2461790.5099999998</v>
      </c>
      <c r="F272" s="125">
        <f t="shared" si="411"/>
        <v>284364.75</v>
      </c>
      <c r="G272" s="125">
        <f t="shared" si="411"/>
        <v>0</v>
      </c>
      <c r="H272" s="125">
        <f t="shared" si="411"/>
        <v>0</v>
      </c>
      <c r="I272" s="125">
        <f t="shared" si="411"/>
        <v>2746155.26</v>
      </c>
      <c r="J272" s="125">
        <f t="shared" si="411"/>
        <v>2746155.26</v>
      </c>
      <c r="K272" s="125">
        <f t="shared" si="411"/>
        <v>0</v>
      </c>
      <c r="L272" s="125">
        <f t="shared" si="411"/>
        <v>2746155.26</v>
      </c>
      <c r="M272" s="125">
        <f t="shared" si="411"/>
        <v>-465044.73999999993</v>
      </c>
      <c r="N272" s="126"/>
      <c r="O272" s="127"/>
    </row>
    <row r="273" spans="2:16" s="16" customFormat="1" x14ac:dyDescent="0.2">
      <c r="B273" s="128" t="s">
        <v>94</v>
      </c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1"/>
      <c r="O273" s="132"/>
    </row>
    <row r="274" spans="2:16" s="33" customFormat="1" x14ac:dyDescent="0.2">
      <c r="B274" s="28" t="s">
        <v>18</v>
      </c>
      <c r="C274" s="29"/>
      <c r="D274" s="30"/>
      <c r="E274" s="31"/>
      <c r="F274" s="30"/>
      <c r="G274" s="30"/>
      <c r="H274" s="30"/>
      <c r="I274" s="30"/>
      <c r="J274" s="30"/>
      <c r="K274" s="30"/>
      <c r="L274" s="30"/>
      <c r="M274" s="30"/>
      <c r="N274" s="32"/>
      <c r="O274" s="31"/>
    </row>
    <row r="275" spans="2:16" s="33" customFormat="1" x14ac:dyDescent="0.2">
      <c r="B275" s="28" t="s">
        <v>19</v>
      </c>
      <c r="C275" s="29"/>
      <c r="D275" s="30">
        <f>+D276</f>
        <v>6007000</v>
      </c>
      <c r="E275" s="30">
        <f t="shared" ref="E275" si="412">+E276</f>
        <v>887202.05</v>
      </c>
      <c r="F275" s="30">
        <f t="shared" ref="F275" si="413">+F276</f>
        <v>1547212.12</v>
      </c>
      <c r="G275" s="30">
        <f t="shared" ref="G275" si="414">+G276</f>
        <v>0</v>
      </c>
      <c r="H275" s="30">
        <f t="shared" ref="H275" si="415">+H276</f>
        <v>0</v>
      </c>
      <c r="I275" s="30">
        <f t="shared" ref="I275" si="416">+I276</f>
        <v>2434414.17</v>
      </c>
      <c r="J275" s="30">
        <f t="shared" ref="J275" si="417">+J276</f>
        <v>4403062.91</v>
      </c>
      <c r="K275" s="30">
        <f t="shared" ref="K275" si="418">+K276</f>
        <v>0</v>
      </c>
      <c r="L275" s="30">
        <f t="shared" ref="L275" si="419">+L276</f>
        <v>4403062.91</v>
      </c>
      <c r="M275" s="30">
        <f t="shared" ref="M275" si="420">+M276</f>
        <v>-3572585.83</v>
      </c>
      <c r="N275" s="32">
        <f>+M275/D275</f>
        <v>-0.59473711170301313</v>
      </c>
      <c r="O275" s="31"/>
      <c r="P275" s="166">
        <f>+J275-8817248</f>
        <v>-4414185.09</v>
      </c>
    </row>
    <row r="276" spans="2:16" s="33" customFormat="1" x14ac:dyDescent="0.2">
      <c r="B276" s="28" t="s">
        <v>20</v>
      </c>
      <c r="C276" s="29"/>
      <c r="D276" s="30">
        <f>+D277+D284</f>
        <v>6007000</v>
      </c>
      <c r="E276" s="30">
        <f t="shared" ref="E276" si="421">+E277+E284</f>
        <v>887202.05</v>
      </c>
      <c r="F276" s="30">
        <f t="shared" ref="F276" si="422">+F277+F284</f>
        <v>1547212.12</v>
      </c>
      <c r="G276" s="30">
        <f t="shared" ref="G276" si="423">+G277+G284</f>
        <v>0</v>
      </c>
      <c r="H276" s="30">
        <f t="shared" ref="H276" si="424">+H277+H284</f>
        <v>0</v>
      </c>
      <c r="I276" s="30">
        <f t="shared" ref="I276" si="425">+I277+I284</f>
        <v>2434414.17</v>
      </c>
      <c r="J276" s="30">
        <f t="shared" ref="J276" si="426">+J277+J284</f>
        <v>4403062.91</v>
      </c>
      <c r="K276" s="30">
        <f t="shared" ref="K276" si="427">+K277+K284</f>
        <v>0</v>
      </c>
      <c r="L276" s="30">
        <f t="shared" ref="L276" si="428">+L277+L284</f>
        <v>4403062.91</v>
      </c>
      <c r="M276" s="30">
        <f t="shared" ref="M276" si="429">+M277+M284</f>
        <v>-3572585.83</v>
      </c>
      <c r="N276" s="32">
        <f t="shared" ref="N276:N322" si="430">+M276/D276</f>
        <v>-0.59473711170301313</v>
      </c>
      <c r="O276" s="31"/>
    </row>
    <row r="277" spans="2:16" s="33" customFormat="1" x14ac:dyDescent="0.2">
      <c r="B277" s="28" t="s">
        <v>21</v>
      </c>
      <c r="C277" s="29"/>
      <c r="D277" s="30">
        <f>SUM(D278:D283)</f>
        <v>3675000</v>
      </c>
      <c r="E277" s="30">
        <f t="shared" ref="E277" si="431">SUM(E278:E283)</f>
        <v>0</v>
      </c>
      <c r="F277" s="30">
        <f t="shared" ref="F277" si="432">SUM(F278:F283)</f>
        <v>0</v>
      </c>
      <c r="G277" s="30">
        <f t="shared" ref="G277" si="433">SUM(G278:G283)</f>
        <v>0</v>
      </c>
      <c r="H277" s="30">
        <f t="shared" ref="H277" si="434">SUM(H278:H283)</f>
        <v>0</v>
      </c>
      <c r="I277" s="30">
        <f t="shared" ref="I277" si="435">SUM(I278:I283)</f>
        <v>0</v>
      </c>
      <c r="J277" s="30">
        <f t="shared" ref="J277" si="436">SUM(J278:J283)</f>
        <v>0</v>
      </c>
      <c r="K277" s="30">
        <f t="shared" ref="K277" si="437">SUM(K278:K283)</f>
        <v>0</v>
      </c>
      <c r="L277" s="30">
        <f t="shared" ref="L277" si="438">SUM(L278:L283)</f>
        <v>0</v>
      </c>
      <c r="M277" s="30">
        <f t="shared" ref="M277" si="439">SUM(M278:M283)</f>
        <v>-3675000</v>
      </c>
      <c r="N277" s="32">
        <f t="shared" si="430"/>
        <v>-1</v>
      </c>
      <c r="O277" s="31"/>
    </row>
    <row r="278" spans="2:16" s="16" customFormat="1" hidden="1" x14ac:dyDescent="0.2">
      <c r="B278" s="34" t="s">
        <v>22</v>
      </c>
      <c r="C278" s="35">
        <v>4010101001</v>
      </c>
      <c r="D278" s="36"/>
      <c r="E278" s="37"/>
      <c r="F278" s="36"/>
      <c r="G278" s="36"/>
      <c r="H278" s="36"/>
      <c r="I278" s="36">
        <f t="shared" ref="I278:I295" si="440">SUM(E278:H278)</f>
        <v>0</v>
      </c>
      <c r="J278" s="36"/>
      <c r="K278" s="36"/>
      <c r="L278" s="36"/>
      <c r="M278" s="36"/>
      <c r="N278" s="32" t="e">
        <f t="shared" si="430"/>
        <v>#DIV/0!</v>
      </c>
      <c r="O278" s="37"/>
    </row>
    <row r="279" spans="2:16" s="16" customFormat="1" hidden="1" x14ac:dyDescent="0.2">
      <c r="B279" s="34" t="s">
        <v>23</v>
      </c>
      <c r="C279" s="35">
        <v>4010303001</v>
      </c>
      <c r="D279" s="36"/>
      <c r="E279" s="37"/>
      <c r="F279" s="36"/>
      <c r="G279" s="36"/>
      <c r="H279" s="36"/>
      <c r="I279" s="36">
        <f t="shared" si="440"/>
        <v>0</v>
      </c>
      <c r="J279" s="36"/>
      <c r="K279" s="36"/>
      <c r="L279" s="36"/>
      <c r="M279" s="36"/>
      <c r="N279" s="32" t="e">
        <f t="shared" si="430"/>
        <v>#DIV/0!</v>
      </c>
      <c r="O279" s="37"/>
    </row>
    <row r="280" spans="2:16" s="16" customFormat="1" hidden="1" x14ac:dyDescent="0.2">
      <c r="B280" s="34" t="s">
        <v>24</v>
      </c>
      <c r="C280" s="35">
        <v>4010303002</v>
      </c>
      <c r="D280" s="36"/>
      <c r="E280" s="37"/>
      <c r="F280" s="36"/>
      <c r="G280" s="36"/>
      <c r="H280" s="36"/>
      <c r="I280" s="36">
        <f t="shared" si="440"/>
        <v>0</v>
      </c>
      <c r="J280" s="36"/>
      <c r="K280" s="36"/>
      <c r="L280" s="36"/>
      <c r="M280" s="36"/>
      <c r="N280" s="32" t="e">
        <f t="shared" si="430"/>
        <v>#DIV/0!</v>
      </c>
      <c r="O280" s="37"/>
    </row>
    <row r="281" spans="2:16" s="16" customFormat="1" hidden="1" x14ac:dyDescent="0.2">
      <c r="B281" s="34" t="s">
        <v>25</v>
      </c>
      <c r="C281" s="35">
        <v>4010104000</v>
      </c>
      <c r="D281" s="36"/>
      <c r="E281" s="37"/>
      <c r="F281" s="36"/>
      <c r="G281" s="36"/>
      <c r="H281" s="36"/>
      <c r="I281" s="36">
        <f t="shared" si="440"/>
        <v>0</v>
      </c>
      <c r="J281" s="36"/>
      <c r="K281" s="36"/>
      <c r="L281" s="36"/>
      <c r="M281" s="36"/>
      <c r="N281" s="32" t="e">
        <f t="shared" si="430"/>
        <v>#DIV/0!</v>
      </c>
      <c r="O281" s="37"/>
    </row>
    <row r="282" spans="2:16" s="16" customFormat="1" hidden="1" x14ac:dyDescent="0.2">
      <c r="B282" s="34" t="s">
        <v>26</v>
      </c>
      <c r="C282" s="38"/>
      <c r="D282" s="36"/>
      <c r="E282" s="37"/>
      <c r="F282" s="36"/>
      <c r="G282" s="36"/>
      <c r="H282" s="36"/>
      <c r="I282" s="36">
        <f t="shared" si="440"/>
        <v>0</v>
      </c>
      <c r="J282" s="36"/>
      <c r="K282" s="36"/>
      <c r="L282" s="36"/>
      <c r="M282" s="36"/>
      <c r="N282" s="32" t="e">
        <f t="shared" si="430"/>
        <v>#DIV/0!</v>
      </c>
      <c r="O282" s="37"/>
    </row>
    <row r="283" spans="2:16" s="16" customFormat="1" x14ac:dyDescent="0.2">
      <c r="B283" s="34" t="s">
        <v>70</v>
      </c>
      <c r="C283" s="38" t="s">
        <v>71</v>
      </c>
      <c r="D283" s="36">
        <v>3675000</v>
      </c>
      <c r="E283" s="45"/>
      <c r="F283" s="36"/>
      <c r="G283" s="36"/>
      <c r="H283" s="36"/>
      <c r="I283" s="36">
        <f t="shared" si="440"/>
        <v>0</v>
      </c>
      <c r="J283" s="36">
        <f>+I283</f>
        <v>0</v>
      </c>
      <c r="K283" s="36"/>
      <c r="L283" s="36">
        <f t="shared" ref="L283:L295" si="441">SUM(J283:K283)</f>
        <v>0</v>
      </c>
      <c r="M283" s="78">
        <f t="shared" ref="M283" si="442">I283-D283</f>
        <v>-3675000</v>
      </c>
      <c r="N283" s="32">
        <f t="shared" si="430"/>
        <v>-1</v>
      </c>
      <c r="O283" s="37"/>
    </row>
    <row r="284" spans="2:16" s="43" customFormat="1" x14ac:dyDescent="0.2">
      <c r="B284" s="39" t="s">
        <v>27</v>
      </c>
      <c r="C284" s="40"/>
      <c r="D284" s="41">
        <f>SUM(D285:D295)</f>
        <v>2332000</v>
      </c>
      <c r="E284" s="41">
        <f t="shared" ref="E284" si="443">SUM(E285:E295)</f>
        <v>887202.05</v>
      </c>
      <c r="F284" s="41">
        <f t="shared" ref="F284" si="444">SUM(F285:F295)</f>
        <v>1547212.12</v>
      </c>
      <c r="G284" s="41">
        <f t="shared" ref="G284" si="445">SUM(G285:G295)</f>
        <v>0</v>
      </c>
      <c r="H284" s="41">
        <f t="shared" ref="H284" si="446">SUM(H285:H295)</f>
        <v>0</v>
      </c>
      <c r="I284" s="41">
        <f t="shared" si="440"/>
        <v>2434414.17</v>
      </c>
      <c r="J284" s="41">
        <f t="shared" ref="J284" si="447">SUM(J285:J295)</f>
        <v>4403062.91</v>
      </c>
      <c r="K284" s="41">
        <f t="shared" ref="K284" si="448">SUM(K285:K295)</f>
        <v>0</v>
      </c>
      <c r="L284" s="41">
        <f t="shared" ref="L284" si="449">SUM(L285:L295)</f>
        <v>4403062.91</v>
      </c>
      <c r="M284" s="41">
        <f t="shared" ref="M284" si="450">SUM(M285:M295)</f>
        <v>102414.17000000004</v>
      </c>
      <c r="N284" s="32">
        <f t="shared" si="430"/>
        <v>4.3916882504288185E-2</v>
      </c>
      <c r="O284" s="42"/>
    </row>
    <row r="285" spans="2:16" s="16" customFormat="1" x14ac:dyDescent="0.2">
      <c r="B285" s="34" t="s">
        <v>77</v>
      </c>
      <c r="C285" s="38" t="s">
        <v>72</v>
      </c>
      <c r="D285" s="36">
        <v>466000</v>
      </c>
      <c r="E285" s="36">
        <v>440503</v>
      </c>
      <c r="F285" s="36">
        <v>58430</v>
      </c>
      <c r="G285" s="36"/>
      <c r="H285" s="36"/>
      <c r="I285" s="36">
        <f t="shared" si="440"/>
        <v>498933</v>
      </c>
      <c r="J285" s="36">
        <f>+I285</f>
        <v>498933</v>
      </c>
      <c r="K285" s="36"/>
      <c r="L285" s="36">
        <f t="shared" si="441"/>
        <v>498933</v>
      </c>
      <c r="M285" s="51">
        <f t="shared" ref="M285:M295" si="451">I285-D285</f>
        <v>32933</v>
      </c>
      <c r="N285" s="32">
        <f t="shared" si="430"/>
        <v>7.0671673819742487E-2</v>
      </c>
      <c r="O285" s="37"/>
    </row>
    <row r="286" spans="2:16" s="16" customFormat="1" x14ac:dyDescent="0.2">
      <c r="B286" s="34" t="s">
        <v>28</v>
      </c>
      <c r="C286" s="38" t="s">
        <v>59</v>
      </c>
      <c r="D286" s="36">
        <v>23000</v>
      </c>
      <c r="E286" s="36">
        <v>3125</v>
      </c>
      <c r="F286" s="36">
        <v>1600</v>
      </c>
      <c r="G286" s="36"/>
      <c r="H286" s="36"/>
      <c r="I286" s="36">
        <f t="shared" si="440"/>
        <v>4725</v>
      </c>
      <c r="J286" s="36">
        <f>+I286</f>
        <v>4725</v>
      </c>
      <c r="K286" s="36"/>
      <c r="L286" s="36">
        <f t="shared" si="441"/>
        <v>4725</v>
      </c>
      <c r="M286" s="51">
        <f t="shared" si="451"/>
        <v>-18275</v>
      </c>
      <c r="N286" s="32">
        <f t="shared" si="430"/>
        <v>-0.79456521739130437</v>
      </c>
      <c r="O286" s="37"/>
    </row>
    <row r="287" spans="2:16" s="54" customFormat="1" ht="33.75" x14ac:dyDescent="0.2">
      <c r="B287" s="47" t="s">
        <v>78</v>
      </c>
      <c r="C287" s="38" t="s">
        <v>73</v>
      </c>
      <c r="D287" s="48">
        <v>7000</v>
      </c>
      <c r="E287" s="48">
        <v>10511</v>
      </c>
      <c r="F287" s="48">
        <v>11672</v>
      </c>
      <c r="G287" s="48"/>
      <c r="H287" s="48"/>
      <c r="I287" s="48">
        <f t="shared" si="440"/>
        <v>22183</v>
      </c>
      <c r="J287" s="48">
        <v>22108</v>
      </c>
      <c r="K287" s="48"/>
      <c r="L287" s="48">
        <f t="shared" si="441"/>
        <v>22108</v>
      </c>
      <c r="M287" s="51">
        <f t="shared" si="451"/>
        <v>15183</v>
      </c>
      <c r="N287" s="52">
        <f t="shared" si="430"/>
        <v>2.169</v>
      </c>
      <c r="O287" s="179" t="s">
        <v>137</v>
      </c>
    </row>
    <row r="288" spans="2:16" s="16" customFormat="1" x14ac:dyDescent="0.2">
      <c r="B288" s="34" t="s">
        <v>63</v>
      </c>
      <c r="C288" s="38" t="s">
        <v>64</v>
      </c>
      <c r="D288" s="36"/>
      <c r="E288" s="36"/>
      <c r="F288" s="36"/>
      <c r="G288" s="36"/>
      <c r="H288" s="36"/>
      <c r="I288" s="36">
        <f t="shared" si="440"/>
        <v>0</v>
      </c>
      <c r="J288" s="36">
        <f t="shared" ref="J288:J292" si="452">+I288</f>
        <v>0</v>
      </c>
      <c r="K288" s="36"/>
      <c r="L288" s="36">
        <f t="shared" si="441"/>
        <v>0</v>
      </c>
      <c r="M288" s="51">
        <f t="shared" si="451"/>
        <v>0</v>
      </c>
      <c r="N288" s="32" t="e">
        <f t="shared" si="430"/>
        <v>#DIV/0!</v>
      </c>
      <c r="O288" s="37"/>
    </row>
    <row r="289" spans="2:15" s="16" customFormat="1" x14ac:dyDescent="0.2">
      <c r="B289" s="34" t="s">
        <v>76</v>
      </c>
      <c r="C289" s="38" t="s">
        <v>75</v>
      </c>
      <c r="D289" s="36"/>
      <c r="E289" s="36"/>
      <c r="F289" s="36"/>
      <c r="G289" s="36"/>
      <c r="H289" s="36"/>
      <c r="I289" s="36">
        <f t="shared" si="440"/>
        <v>0</v>
      </c>
      <c r="J289" s="36">
        <f t="shared" si="452"/>
        <v>0</v>
      </c>
      <c r="K289" s="36"/>
      <c r="L289" s="36">
        <f t="shared" si="441"/>
        <v>0</v>
      </c>
      <c r="M289" s="51">
        <f t="shared" si="451"/>
        <v>0</v>
      </c>
      <c r="N289" s="32" t="e">
        <f t="shared" si="430"/>
        <v>#DIV/0!</v>
      </c>
      <c r="O289" s="37"/>
    </row>
    <row r="290" spans="2:15" s="16" customFormat="1" x14ac:dyDescent="0.2">
      <c r="B290" s="34" t="s">
        <v>80</v>
      </c>
      <c r="C290" s="38" t="s">
        <v>74</v>
      </c>
      <c r="D290" s="36"/>
      <c r="E290" s="36"/>
      <c r="F290" s="36"/>
      <c r="G290" s="36"/>
      <c r="H290" s="36"/>
      <c r="I290" s="36">
        <f t="shared" si="440"/>
        <v>0</v>
      </c>
      <c r="J290" s="36">
        <f t="shared" si="452"/>
        <v>0</v>
      </c>
      <c r="K290" s="36"/>
      <c r="L290" s="36">
        <f t="shared" si="441"/>
        <v>0</v>
      </c>
      <c r="M290" s="51">
        <f t="shared" si="451"/>
        <v>0</v>
      </c>
      <c r="N290" s="32" t="e">
        <f t="shared" si="430"/>
        <v>#DIV/0!</v>
      </c>
      <c r="O290" s="37"/>
    </row>
    <row r="291" spans="2:15" s="16" customFormat="1" x14ac:dyDescent="0.2">
      <c r="B291" s="34" t="s">
        <v>81</v>
      </c>
      <c r="C291" s="38" t="s">
        <v>82</v>
      </c>
      <c r="D291" s="36"/>
      <c r="E291" s="36"/>
      <c r="F291" s="36"/>
      <c r="G291" s="36"/>
      <c r="H291" s="36"/>
      <c r="I291" s="36">
        <f t="shared" si="440"/>
        <v>0</v>
      </c>
      <c r="J291" s="36">
        <f t="shared" si="452"/>
        <v>0</v>
      </c>
      <c r="K291" s="36"/>
      <c r="L291" s="36">
        <f t="shared" si="441"/>
        <v>0</v>
      </c>
      <c r="M291" s="51">
        <f t="shared" si="451"/>
        <v>0</v>
      </c>
      <c r="N291" s="32" t="e">
        <f t="shared" si="430"/>
        <v>#DIV/0!</v>
      </c>
      <c r="O291" s="37"/>
    </row>
    <row r="292" spans="2:15" s="16" customFormat="1" x14ac:dyDescent="0.2">
      <c r="B292" s="34" t="s">
        <v>65</v>
      </c>
      <c r="C292" s="38" t="s">
        <v>83</v>
      </c>
      <c r="D292" s="36">
        <v>36000</v>
      </c>
      <c r="E292" s="36">
        <v>510</v>
      </c>
      <c r="F292" s="36">
        <v>17574.13</v>
      </c>
      <c r="G292" s="36"/>
      <c r="H292" s="36"/>
      <c r="I292" s="36">
        <f t="shared" si="440"/>
        <v>18084.13</v>
      </c>
      <c r="J292" s="36">
        <f t="shared" si="452"/>
        <v>18084.13</v>
      </c>
      <c r="K292" s="36"/>
      <c r="L292" s="36">
        <f>SUM(J292:K292)</f>
        <v>18084.13</v>
      </c>
      <c r="M292" s="51">
        <f t="shared" si="451"/>
        <v>-17915.87</v>
      </c>
      <c r="N292" s="32">
        <f t="shared" si="430"/>
        <v>-0.49766305555555551</v>
      </c>
      <c r="O292" s="37"/>
    </row>
    <row r="293" spans="2:15" s="54" customFormat="1" ht="33.75" x14ac:dyDescent="0.2">
      <c r="B293" s="47" t="s">
        <v>84</v>
      </c>
      <c r="C293" s="38" t="s">
        <v>85</v>
      </c>
      <c r="D293" s="48">
        <v>1800000</v>
      </c>
      <c r="E293" s="50">
        <v>432553.05</v>
      </c>
      <c r="F293" s="48">
        <v>1457935.99</v>
      </c>
      <c r="G293" s="48"/>
      <c r="H293" s="48"/>
      <c r="I293" s="48">
        <f t="shared" si="440"/>
        <v>1890489.04</v>
      </c>
      <c r="J293" s="48">
        <v>3859212.7800000003</v>
      </c>
      <c r="K293" s="48"/>
      <c r="L293" s="48">
        <f t="shared" si="441"/>
        <v>3859212.7800000003</v>
      </c>
      <c r="M293" s="51">
        <f t="shared" si="451"/>
        <v>90489.040000000037</v>
      </c>
      <c r="N293" s="52">
        <f t="shared" si="430"/>
        <v>5.0271688888888909E-2</v>
      </c>
      <c r="O293" s="179" t="s">
        <v>137</v>
      </c>
    </row>
    <row r="294" spans="2:15" s="16" customFormat="1" ht="22.5" x14ac:dyDescent="0.2">
      <c r="B294" s="34" t="s">
        <v>116</v>
      </c>
      <c r="C294" s="38" t="s">
        <v>117</v>
      </c>
      <c r="D294" s="36"/>
      <c r="E294" s="37"/>
      <c r="F294" s="36"/>
      <c r="G294" s="36"/>
      <c r="H294" s="36"/>
      <c r="I294" s="36">
        <f t="shared" si="440"/>
        <v>0</v>
      </c>
      <c r="J294" s="36">
        <f t="shared" ref="J294:J295" si="453">+I294</f>
        <v>0</v>
      </c>
      <c r="K294" s="36"/>
      <c r="L294" s="36">
        <f t="shared" si="441"/>
        <v>0</v>
      </c>
      <c r="M294" s="51">
        <f t="shared" si="451"/>
        <v>0</v>
      </c>
      <c r="N294" s="32" t="e">
        <f t="shared" si="430"/>
        <v>#DIV/0!</v>
      </c>
      <c r="O294" s="37"/>
    </row>
    <row r="295" spans="2:15" s="171" customFormat="1" ht="33.75" x14ac:dyDescent="0.2">
      <c r="B295" s="38" t="s">
        <v>29</v>
      </c>
      <c r="C295" s="38" t="s">
        <v>67</v>
      </c>
      <c r="D295" s="169"/>
      <c r="E295" s="170"/>
      <c r="F295" s="169"/>
      <c r="G295" s="169"/>
      <c r="H295" s="169"/>
      <c r="I295" s="169">
        <f t="shared" si="440"/>
        <v>0</v>
      </c>
      <c r="J295" s="169">
        <f t="shared" si="453"/>
        <v>0</v>
      </c>
      <c r="K295" s="169"/>
      <c r="L295" s="169">
        <f t="shared" si="441"/>
        <v>0</v>
      </c>
      <c r="M295" s="168">
        <f t="shared" si="451"/>
        <v>0</v>
      </c>
      <c r="N295" s="52" t="e">
        <f t="shared" si="430"/>
        <v>#DIV/0!</v>
      </c>
      <c r="O295" s="170"/>
    </row>
    <row r="296" spans="2:15" s="43" customFormat="1" x14ac:dyDescent="0.2">
      <c r="B296" s="39" t="s">
        <v>30</v>
      </c>
      <c r="C296" s="40"/>
      <c r="D296" s="41">
        <f>+D297+D304</f>
        <v>0</v>
      </c>
      <c r="E296" s="41">
        <f t="shared" ref="E296" si="454">+E297+E304</f>
        <v>0</v>
      </c>
      <c r="F296" s="41">
        <f t="shared" ref="F296" si="455">+F297+F304</f>
        <v>0</v>
      </c>
      <c r="G296" s="41">
        <f t="shared" ref="G296" si="456">+G297+G304</f>
        <v>0</v>
      </c>
      <c r="H296" s="41">
        <f t="shared" ref="H296" si="457">+H297+H304</f>
        <v>0</v>
      </c>
      <c r="I296" s="41">
        <f t="shared" ref="I296" si="458">+I297+I304</f>
        <v>0</v>
      </c>
      <c r="J296" s="41">
        <f t="shared" ref="J296" si="459">+J297+J304</f>
        <v>0</v>
      </c>
      <c r="K296" s="41">
        <f t="shared" ref="K296" si="460">+K297+K304</f>
        <v>0</v>
      </c>
      <c r="L296" s="41">
        <f t="shared" ref="L296" si="461">+L297+L304</f>
        <v>0</v>
      </c>
      <c r="M296" s="41">
        <f t="shared" ref="M296" si="462">+M297+M304</f>
        <v>0</v>
      </c>
      <c r="N296" s="32" t="e">
        <f t="shared" si="430"/>
        <v>#DIV/0!</v>
      </c>
      <c r="O296" s="42"/>
    </row>
    <row r="297" spans="2:15" s="43" customFormat="1" x14ac:dyDescent="0.2">
      <c r="B297" s="39" t="s">
        <v>21</v>
      </c>
      <c r="C297" s="40"/>
      <c r="D297" s="41">
        <f>SUM(D299:D303)</f>
        <v>0</v>
      </c>
      <c r="E297" s="41">
        <f t="shared" ref="E297:M297" si="463">SUM(E299:E303)</f>
        <v>0</v>
      </c>
      <c r="F297" s="41">
        <f t="shared" si="463"/>
        <v>0</v>
      </c>
      <c r="G297" s="41">
        <f t="shared" si="463"/>
        <v>0</v>
      </c>
      <c r="H297" s="41">
        <f t="shared" si="463"/>
        <v>0</v>
      </c>
      <c r="I297" s="41">
        <f t="shared" si="463"/>
        <v>0</v>
      </c>
      <c r="J297" s="41">
        <f t="shared" si="463"/>
        <v>0</v>
      </c>
      <c r="K297" s="41">
        <f t="shared" si="463"/>
        <v>0</v>
      </c>
      <c r="L297" s="41">
        <f t="shared" si="463"/>
        <v>0</v>
      </c>
      <c r="M297" s="41">
        <f t="shared" si="463"/>
        <v>0</v>
      </c>
      <c r="N297" s="32" t="e">
        <f t="shared" si="430"/>
        <v>#DIV/0!</v>
      </c>
      <c r="O297" s="42"/>
    </row>
    <row r="298" spans="2:15" s="16" customFormat="1" ht="22.5" hidden="1" x14ac:dyDescent="0.2">
      <c r="B298" s="34" t="s">
        <v>31</v>
      </c>
      <c r="C298" s="38"/>
      <c r="D298" s="36"/>
      <c r="E298" s="37"/>
      <c r="F298" s="36"/>
      <c r="G298" s="36"/>
      <c r="H298" s="36"/>
      <c r="I298" s="36">
        <f t="shared" ref="I298:I303" si="464">SUM(E298:H298)</f>
        <v>0</v>
      </c>
      <c r="J298" s="36"/>
      <c r="K298" s="36"/>
      <c r="L298" s="36"/>
      <c r="M298" s="36"/>
      <c r="N298" s="32" t="e">
        <f t="shared" si="430"/>
        <v>#DIV/0!</v>
      </c>
      <c r="O298" s="37"/>
    </row>
    <row r="299" spans="2:15" s="16" customFormat="1" hidden="1" x14ac:dyDescent="0.2">
      <c r="B299" s="34" t="s">
        <v>22</v>
      </c>
      <c r="C299" s="35" t="s">
        <v>60</v>
      </c>
      <c r="D299" s="36"/>
      <c r="E299" s="37"/>
      <c r="F299" s="36"/>
      <c r="G299" s="36"/>
      <c r="H299" s="36"/>
      <c r="I299" s="36">
        <f t="shared" si="464"/>
        <v>0</v>
      </c>
      <c r="J299" s="36"/>
      <c r="K299" s="36"/>
      <c r="L299" s="36"/>
      <c r="M299" s="36"/>
      <c r="N299" s="32" t="e">
        <f t="shared" si="430"/>
        <v>#DIV/0!</v>
      </c>
      <c r="O299" s="37"/>
    </row>
    <row r="300" spans="2:15" s="16" customFormat="1" hidden="1" x14ac:dyDescent="0.2">
      <c r="B300" s="34" t="s">
        <v>23</v>
      </c>
      <c r="C300" s="35" t="s">
        <v>61</v>
      </c>
      <c r="D300" s="36"/>
      <c r="E300" s="37"/>
      <c r="F300" s="36"/>
      <c r="G300" s="36"/>
      <c r="H300" s="36"/>
      <c r="I300" s="36">
        <f t="shared" si="464"/>
        <v>0</v>
      </c>
      <c r="J300" s="36"/>
      <c r="K300" s="36"/>
      <c r="L300" s="36"/>
      <c r="M300" s="36"/>
      <c r="N300" s="32" t="e">
        <f t="shared" si="430"/>
        <v>#DIV/0!</v>
      </c>
      <c r="O300" s="37"/>
    </row>
    <row r="301" spans="2:15" s="16" customFormat="1" hidden="1" x14ac:dyDescent="0.2">
      <c r="B301" s="34" t="s">
        <v>24</v>
      </c>
      <c r="C301" s="35" t="s">
        <v>62</v>
      </c>
      <c r="D301" s="36"/>
      <c r="E301" s="37"/>
      <c r="F301" s="36"/>
      <c r="G301" s="36"/>
      <c r="H301" s="36"/>
      <c r="I301" s="36">
        <f t="shared" si="464"/>
        <v>0</v>
      </c>
      <c r="J301" s="36"/>
      <c r="K301" s="36"/>
      <c r="L301" s="36"/>
      <c r="M301" s="36"/>
      <c r="N301" s="32" t="e">
        <f t="shared" si="430"/>
        <v>#DIV/0!</v>
      </c>
      <c r="O301" s="37"/>
    </row>
    <row r="302" spans="2:15" s="16" customFormat="1" hidden="1" x14ac:dyDescent="0.2">
      <c r="B302" s="34" t="s">
        <v>32</v>
      </c>
      <c r="C302" s="38"/>
      <c r="D302" s="36"/>
      <c r="E302" s="37"/>
      <c r="F302" s="36"/>
      <c r="G302" s="36"/>
      <c r="H302" s="36"/>
      <c r="I302" s="36">
        <f t="shared" si="464"/>
        <v>0</v>
      </c>
      <c r="J302" s="36"/>
      <c r="K302" s="36"/>
      <c r="L302" s="36"/>
      <c r="M302" s="36"/>
      <c r="N302" s="32" t="e">
        <f t="shared" si="430"/>
        <v>#DIV/0!</v>
      </c>
      <c r="O302" s="37"/>
    </row>
    <row r="303" spans="2:15" s="16" customFormat="1" hidden="1" x14ac:dyDescent="0.2">
      <c r="B303" s="34" t="s">
        <v>33</v>
      </c>
      <c r="C303" s="38"/>
      <c r="D303" s="36"/>
      <c r="E303" s="37"/>
      <c r="F303" s="36"/>
      <c r="G303" s="36"/>
      <c r="H303" s="36"/>
      <c r="I303" s="36">
        <f t="shared" si="464"/>
        <v>0</v>
      </c>
      <c r="J303" s="36"/>
      <c r="K303" s="36"/>
      <c r="L303" s="36"/>
      <c r="M303" s="36"/>
      <c r="N303" s="32" t="e">
        <f t="shared" si="430"/>
        <v>#DIV/0!</v>
      </c>
      <c r="O303" s="37"/>
    </row>
    <row r="304" spans="2:15" s="43" customFormat="1" x14ac:dyDescent="0.2">
      <c r="B304" s="39" t="s">
        <v>27</v>
      </c>
      <c r="C304" s="40"/>
      <c r="D304" s="41">
        <f>SUM(D305:D306)</f>
        <v>0</v>
      </c>
      <c r="E304" s="41">
        <f t="shared" ref="E304" si="465">SUM(E305:E306)</f>
        <v>0</v>
      </c>
      <c r="F304" s="41">
        <f t="shared" ref="F304" si="466">SUM(F305:F306)</f>
        <v>0</v>
      </c>
      <c r="G304" s="41">
        <f t="shared" ref="G304" si="467">SUM(G305:G306)</f>
        <v>0</v>
      </c>
      <c r="H304" s="41">
        <f t="shared" ref="H304" si="468">SUM(H305:H306)</f>
        <v>0</v>
      </c>
      <c r="I304" s="41">
        <f t="shared" ref="I304" si="469">SUM(I305:I306)</f>
        <v>0</v>
      </c>
      <c r="J304" s="41">
        <f t="shared" ref="J304" si="470">SUM(J305:J306)</f>
        <v>0</v>
      </c>
      <c r="K304" s="41">
        <f t="shared" ref="K304" si="471">SUM(K305:K306)</f>
        <v>0</v>
      </c>
      <c r="L304" s="41">
        <f t="shared" ref="L304" si="472">SUM(L305:L306)</f>
        <v>0</v>
      </c>
      <c r="M304" s="41">
        <f t="shared" ref="M304" si="473">SUM(M305:M306)</f>
        <v>0</v>
      </c>
      <c r="N304" s="32" t="e">
        <f t="shared" si="430"/>
        <v>#DIV/0!</v>
      </c>
      <c r="O304" s="42"/>
    </row>
    <row r="305" spans="2:15" s="16" customFormat="1" ht="22.5" x14ac:dyDescent="0.2">
      <c r="B305" s="55" t="s">
        <v>34</v>
      </c>
      <c r="C305" s="38"/>
      <c r="D305" s="36"/>
      <c r="E305" s="37"/>
      <c r="F305" s="36"/>
      <c r="G305" s="36"/>
      <c r="H305" s="36"/>
      <c r="I305" s="36"/>
      <c r="J305" s="36"/>
      <c r="K305" s="36"/>
      <c r="L305" s="36"/>
      <c r="M305" s="36"/>
      <c r="N305" s="32" t="e">
        <f t="shared" si="430"/>
        <v>#DIV/0!</v>
      </c>
      <c r="O305" s="37"/>
    </row>
    <row r="306" spans="2:15" s="16" customFormat="1" ht="22.5" hidden="1" x14ac:dyDescent="0.2">
      <c r="B306" s="34" t="s">
        <v>35</v>
      </c>
      <c r="C306" s="38" t="s">
        <v>67</v>
      </c>
      <c r="D306" s="36"/>
      <c r="E306" s="37"/>
      <c r="F306" s="36"/>
      <c r="G306" s="36"/>
      <c r="H306" s="36"/>
      <c r="I306" s="36">
        <f t="shared" ref="I306" si="474">SUM(E306:H306)</f>
        <v>0</v>
      </c>
      <c r="J306" s="36"/>
      <c r="K306" s="36"/>
      <c r="L306" s="36"/>
      <c r="M306" s="36"/>
      <c r="N306" s="32" t="e">
        <f t="shared" si="430"/>
        <v>#DIV/0!</v>
      </c>
      <c r="O306" s="37"/>
    </row>
    <row r="307" spans="2:15" s="43" customFormat="1" ht="22.5" x14ac:dyDescent="0.2">
      <c r="B307" s="39" t="s">
        <v>36</v>
      </c>
      <c r="C307" s="40"/>
      <c r="D307" s="41">
        <f>+D308+D316</f>
        <v>0</v>
      </c>
      <c r="E307" s="41">
        <f t="shared" ref="E307" si="475">+E308+E316</f>
        <v>861306</v>
      </c>
      <c r="F307" s="41">
        <f t="shared" ref="F307" si="476">+F308+F316</f>
        <v>1000</v>
      </c>
      <c r="G307" s="41">
        <f t="shared" ref="G307" si="477">+G308+G316</f>
        <v>0</v>
      </c>
      <c r="H307" s="41">
        <f t="shared" ref="H307" si="478">+H308+H316</f>
        <v>0</v>
      </c>
      <c r="I307" s="41">
        <f t="shared" ref="I307:J307" si="479">+I308+I316</f>
        <v>862306</v>
      </c>
      <c r="J307" s="41">
        <f t="shared" si="479"/>
        <v>862306</v>
      </c>
      <c r="K307" s="41">
        <f t="shared" ref="K307" si="480">+K308+K316</f>
        <v>0</v>
      </c>
      <c r="L307" s="41">
        <f t="shared" ref="L307:M307" si="481">+L308+L316</f>
        <v>862306</v>
      </c>
      <c r="M307" s="41">
        <f t="shared" si="481"/>
        <v>862306</v>
      </c>
      <c r="N307" s="32" t="e">
        <f t="shared" si="430"/>
        <v>#DIV/0!</v>
      </c>
      <c r="O307" s="42"/>
    </row>
    <row r="308" spans="2:15" s="43" customFormat="1" x14ac:dyDescent="0.2">
      <c r="B308" s="39" t="s">
        <v>37</v>
      </c>
      <c r="C308" s="40"/>
      <c r="D308" s="41">
        <f>+D309</f>
        <v>0</v>
      </c>
      <c r="E308" s="41">
        <f t="shared" ref="E308" si="482">+E309</f>
        <v>861306</v>
      </c>
      <c r="F308" s="41">
        <f>+F309</f>
        <v>1000</v>
      </c>
      <c r="G308" s="41">
        <f t="shared" ref="G308" si="483">+G309</f>
        <v>0</v>
      </c>
      <c r="H308" s="41">
        <f t="shared" ref="H308" si="484">+H309</f>
        <v>0</v>
      </c>
      <c r="I308" s="41">
        <f t="shared" ref="I308:J308" si="485">+I309</f>
        <v>862306</v>
      </c>
      <c r="J308" s="41">
        <f t="shared" si="485"/>
        <v>862306</v>
      </c>
      <c r="K308" s="41">
        <f t="shared" ref="K308" si="486">+K309</f>
        <v>0</v>
      </c>
      <c r="L308" s="41">
        <f t="shared" ref="L308:M308" si="487">+L309</f>
        <v>862306</v>
      </c>
      <c r="M308" s="41">
        <f t="shared" si="487"/>
        <v>862306</v>
      </c>
      <c r="N308" s="32" t="e">
        <f t="shared" si="430"/>
        <v>#DIV/0!</v>
      </c>
      <c r="O308" s="42"/>
    </row>
    <row r="309" spans="2:15" s="43" customFormat="1" x14ac:dyDescent="0.2">
      <c r="B309" s="39" t="s">
        <v>38</v>
      </c>
      <c r="C309" s="40"/>
      <c r="D309" s="41">
        <f>SUM(D310:D315)</f>
        <v>0</v>
      </c>
      <c r="E309" s="41">
        <f t="shared" ref="E309" si="488">SUM(E310:E315)</f>
        <v>861306</v>
      </c>
      <c r="F309" s="41">
        <f t="shared" ref="F309" si="489">SUM(F310:F315)</f>
        <v>1000</v>
      </c>
      <c r="G309" s="41">
        <f t="shared" ref="G309" si="490">SUM(G310:G315)</f>
        <v>0</v>
      </c>
      <c r="H309" s="41">
        <f t="shared" ref="H309" si="491">SUM(H310:H315)</f>
        <v>0</v>
      </c>
      <c r="I309" s="41">
        <f t="shared" ref="I309:J309" si="492">SUM(I310:I315)</f>
        <v>862306</v>
      </c>
      <c r="J309" s="41">
        <f t="shared" si="492"/>
        <v>862306</v>
      </c>
      <c r="K309" s="41">
        <f t="shared" ref="K309" si="493">SUM(K310:K315)</f>
        <v>0</v>
      </c>
      <c r="L309" s="41">
        <f t="shared" ref="L309:M309" si="494">SUM(L310:L315)</f>
        <v>862306</v>
      </c>
      <c r="M309" s="41">
        <f t="shared" si="494"/>
        <v>862306</v>
      </c>
      <c r="N309" s="32" t="e">
        <f t="shared" si="430"/>
        <v>#DIV/0!</v>
      </c>
      <c r="O309" s="42"/>
    </row>
    <row r="310" spans="2:15" s="16" customFormat="1" x14ac:dyDescent="0.2">
      <c r="B310" s="34" t="s">
        <v>39</v>
      </c>
      <c r="C310" s="38" t="s">
        <v>68</v>
      </c>
      <c r="D310" s="44"/>
      <c r="E310" s="44"/>
      <c r="F310" s="37"/>
      <c r="G310" s="37"/>
      <c r="H310" s="37"/>
      <c r="I310" s="36">
        <f t="shared" ref="I310:I311" si="495">SUM(E310:H310)</f>
        <v>0</v>
      </c>
      <c r="J310" s="36">
        <f>+I310</f>
        <v>0</v>
      </c>
      <c r="K310" s="37"/>
      <c r="L310" s="44">
        <f>+J310</f>
        <v>0</v>
      </c>
      <c r="M310" s="51">
        <f t="shared" ref="M310:M316" si="496">I310-D310</f>
        <v>0</v>
      </c>
      <c r="N310" s="58" t="e">
        <f t="shared" si="430"/>
        <v>#DIV/0!</v>
      </c>
      <c r="O310" s="37"/>
    </row>
    <row r="311" spans="2:15" s="16" customFormat="1" x14ac:dyDescent="0.2">
      <c r="B311" s="34" t="s">
        <v>40</v>
      </c>
      <c r="C311" s="38" t="s">
        <v>107</v>
      </c>
      <c r="D311" s="36"/>
      <c r="E311" s="37"/>
      <c r="F311" s="37"/>
      <c r="G311" s="37"/>
      <c r="H311" s="37"/>
      <c r="I311" s="36">
        <f t="shared" si="495"/>
        <v>0</v>
      </c>
      <c r="J311" s="36">
        <f t="shared" ref="J311" si="497">+I311</f>
        <v>0</v>
      </c>
      <c r="K311" s="37"/>
      <c r="L311" s="44">
        <f t="shared" ref="L311:L315" si="498">+J311</f>
        <v>0</v>
      </c>
      <c r="M311" s="51">
        <f t="shared" si="496"/>
        <v>0</v>
      </c>
      <c r="N311" s="32" t="e">
        <f t="shared" si="430"/>
        <v>#DIV/0!</v>
      </c>
      <c r="O311" s="37"/>
    </row>
    <row r="312" spans="2:15" s="16" customFormat="1" x14ac:dyDescent="0.2">
      <c r="B312" s="34" t="s">
        <v>41</v>
      </c>
      <c r="C312" s="38"/>
      <c r="D312" s="36"/>
      <c r="E312" s="37"/>
      <c r="F312" s="37"/>
      <c r="G312" s="37"/>
      <c r="H312" s="37"/>
      <c r="I312" s="36">
        <f t="shared" ref="I312:I315" si="499">SUM(E312:H312)</f>
        <v>0</v>
      </c>
      <c r="J312" s="37"/>
      <c r="K312" s="37"/>
      <c r="L312" s="44">
        <f t="shared" si="498"/>
        <v>0</v>
      </c>
      <c r="M312" s="51">
        <f t="shared" si="496"/>
        <v>0</v>
      </c>
      <c r="N312" s="32" t="e">
        <f t="shared" si="430"/>
        <v>#DIV/0!</v>
      </c>
      <c r="O312" s="37"/>
    </row>
    <row r="313" spans="2:15" s="57" customFormat="1" ht="11.25" x14ac:dyDescent="0.2">
      <c r="B313" s="34" t="s">
        <v>112</v>
      </c>
      <c r="C313" s="38"/>
      <c r="D313" s="36"/>
      <c r="E313" s="34"/>
      <c r="F313" s="36"/>
      <c r="G313" s="36"/>
      <c r="H313" s="34"/>
      <c r="I313" s="36">
        <f t="shared" si="499"/>
        <v>0</v>
      </c>
      <c r="J313" s="36">
        <v>0</v>
      </c>
      <c r="K313" s="34"/>
      <c r="L313" s="44">
        <f t="shared" si="498"/>
        <v>0</v>
      </c>
      <c r="M313" s="51">
        <f t="shared" si="496"/>
        <v>0</v>
      </c>
      <c r="N313" s="56" t="e">
        <f t="shared" si="430"/>
        <v>#DIV/0!</v>
      </c>
      <c r="O313" s="34"/>
    </row>
    <row r="314" spans="2:15" s="16" customFormat="1" x14ac:dyDescent="0.2">
      <c r="B314" s="34" t="s">
        <v>126</v>
      </c>
      <c r="C314" s="38" t="s">
        <v>124</v>
      </c>
      <c r="D314" s="36"/>
      <c r="E314" s="73">
        <v>861306</v>
      </c>
      <c r="F314" s="228">
        <v>1000</v>
      </c>
      <c r="G314" s="36"/>
      <c r="H314" s="36"/>
      <c r="I314" s="36">
        <f t="shared" si="499"/>
        <v>862306</v>
      </c>
      <c r="J314" s="45">
        <f>+I314</f>
        <v>862306</v>
      </c>
      <c r="K314" s="37"/>
      <c r="L314" s="44">
        <f t="shared" si="498"/>
        <v>862306</v>
      </c>
      <c r="M314" s="51">
        <f t="shared" si="496"/>
        <v>862306</v>
      </c>
      <c r="N314" s="32" t="e">
        <f t="shared" si="430"/>
        <v>#DIV/0!</v>
      </c>
      <c r="O314" s="37"/>
    </row>
    <row r="315" spans="2:15" s="57" customFormat="1" ht="11.25" hidden="1" x14ac:dyDescent="0.2">
      <c r="B315" s="34"/>
      <c r="C315" s="38"/>
      <c r="D315" s="36"/>
      <c r="E315" s="36"/>
      <c r="F315" s="34"/>
      <c r="G315" s="34"/>
      <c r="H315" s="34"/>
      <c r="I315" s="36">
        <f t="shared" si="499"/>
        <v>0</v>
      </c>
      <c r="J315" s="36"/>
      <c r="K315" s="34"/>
      <c r="L315" s="44">
        <f t="shared" si="498"/>
        <v>0</v>
      </c>
      <c r="M315" s="51">
        <f t="shared" si="496"/>
        <v>0</v>
      </c>
      <c r="N315" s="56" t="e">
        <f t="shared" si="430"/>
        <v>#DIV/0!</v>
      </c>
      <c r="O315" s="34"/>
    </row>
    <row r="316" spans="2:15" s="43" customFormat="1" x14ac:dyDescent="0.2">
      <c r="B316" s="39" t="s">
        <v>44</v>
      </c>
      <c r="C316" s="40"/>
      <c r="D316" s="41">
        <f>SUM(D317:D322)</f>
        <v>0</v>
      </c>
      <c r="E316" s="41">
        <f t="shared" ref="E316" si="500">SUM(E317:E322)</f>
        <v>0</v>
      </c>
      <c r="F316" s="41">
        <f t="shared" ref="F316" si="501">SUM(F317:F322)</f>
        <v>0</v>
      </c>
      <c r="G316" s="41">
        <f t="shared" ref="G316" si="502">SUM(G317:G322)</f>
        <v>0</v>
      </c>
      <c r="H316" s="41">
        <f t="shared" ref="H316" si="503">SUM(H317:H322)</f>
        <v>0</v>
      </c>
      <c r="I316" s="41">
        <f t="shared" ref="I316" si="504">SUM(I317:I322)</f>
        <v>0</v>
      </c>
      <c r="J316" s="41">
        <f t="shared" ref="J316" si="505">SUM(J317:J322)</f>
        <v>0</v>
      </c>
      <c r="K316" s="41">
        <f t="shared" ref="K316" si="506">SUM(K317:K322)</f>
        <v>0</v>
      </c>
      <c r="L316" s="41">
        <f t="shared" ref="L316" si="507">SUM(L317:L322)</f>
        <v>0</v>
      </c>
      <c r="M316" s="51">
        <f t="shared" si="496"/>
        <v>0</v>
      </c>
      <c r="N316" s="32" t="e">
        <f t="shared" si="430"/>
        <v>#DIV/0!</v>
      </c>
      <c r="O316" s="42"/>
    </row>
    <row r="317" spans="2:15" s="16" customFormat="1" ht="22.5" x14ac:dyDescent="0.2">
      <c r="B317" s="55" t="s">
        <v>34</v>
      </c>
      <c r="C317" s="38"/>
      <c r="D317" s="36"/>
      <c r="E317" s="37"/>
      <c r="F317" s="37"/>
      <c r="G317" s="37"/>
      <c r="H317" s="37"/>
      <c r="I317" s="36"/>
      <c r="J317" s="37"/>
      <c r="K317" s="37"/>
      <c r="L317" s="37"/>
      <c r="M317" s="37"/>
      <c r="N317" s="32" t="e">
        <f t="shared" si="430"/>
        <v>#DIV/0!</v>
      </c>
      <c r="O317" s="37"/>
    </row>
    <row r="318" spans="2:15" s="16" customFormat="1" hidden="1" x14ac:dyDescent="0.2">
      <c r="B318" s="34" t="s">
        <v>45</v>
      </c>
      <c r="C318" s="38"/>
      <c r="D318" s="36"/>
      <c r="E318" s="37"/>
      <c r="F318" s="37"/>
      <c r="G318" s="37"/>
      <c r="H318" s="37"/>
      <c r="I318" s="36">
        <f t="shared" ref="I318:I322" si="508">SUM(E318:H318)</f>
        <v>0</v>
      </c>
      <c r="J318" s="37"/>
      <c r="K318" s="37"/>
      <c r="L318" s="37"/>
      <c r="M318" s="37"/>
      <c r="N318" s="32" t="e">
        <f t="shared" si="430"/>
        <v>#DIV/0!</v>
      </c>
      <c r="O318" s="37"/>
    </row>
    <row r="319" spans="2:15" s="16" customFormat="1" hidden="1" x14ac:dyDescent="0.2">
      <c r="B319" s="34" t="s">
        <v>41</v>
      </c>
      <c r="C319" s="38"/>
      <c r="D319" s="36"/>
      <c r="E319" s="37"/>
      <c r="F319" s="37"/>
      <c r="G319" s="37"/>
      <c r="H319" s="37"/>
      <c r="I319" s="36">
        <f t="shared" si="508"/>
        <v>0</v>
      </c>
      <c r="J319" s="37"/>
      <c r="K319" s="37"/>
      <c r="L319" s="37"/>
      <c r="M319" s="37"/>
      <c r="N319" s="32" t="e">
        <f t="shared" si="430"/>
        <v>#DIV/0!</v>
      </c>
      <c r="O319" s="37"/>
    </row>
    <row r="320" spans="2:15" s="16" customFormat="1" hidden="1" x14ac:dyDescent="0.2">
      <c r="B320" s="34" t="s">
        <v>42</v>
      </c>
      <c r="C320" s="38"/>
      <c r="D320" s="36"/>
      <c r="E320" s="37"/>
      <c r="F320" s="37"/>
      <c r="G320" s="37"/>
      <c r="H320" s="37"/>
      <c r="I320" s="36">
        <f t="shared" si="508"/>
        <v>0</v>
      </c>
      <c r="J320" s="37"/>
      <c r="K320" s="37"/>
      <c r="L320" s="37"/>
      <c r="M320" s="37"/>
      <c r="N320" s="32" t="e">
        <f t="shared" si="430"/>
        <v>#DIV/0!</v>
      </c>
      <c r="O320" s="37"/>
    </row>
    <row r="321" spans="2:15" s="16" customFormat="1" hidden="1" x14ac:dyDescent="0.2">
      <c r="B321" s="34" t="s">
        <v>43</v>
      </c>
      <c r="C321" s="38"/>
      <c r="D321" s="36"/>
      <c r="E321" s="37"/>
      <c r="F321" s="37"/>
      <c r="G321" s="37"/>
      <c r="H321" s="37"/>
      <c r="I321" s="36">
        <f t="shared" si="508"/>
        <v>0</v>
      </c>
      <c r="J321" s="37"/>
      <c r="K321" s="37"/>
      <c r="L321" s="37"/>
      <c r="M321" s="37"/>
      <c r="N321" s="32" t="e">
        <f t="shared" si="430"/>
        <v>#DIV/0!</v>
      </c>
      <c r="O321" s="37"/>
    </row>
    <row r="322" spans="2:15" s="16" customFormat="1" hidden="1" x14ac:dyDescent="0.2">
      <c r="B322" s="37"/>
      <c r="C322" s="38"/>
      <c r="D322" s="36"/>
      <c r="E322" s="37"/>
      <c r="F322" s="37"/>
      <c r="G322" s="37"/>
      <c r="H322" s="37"/>
      <c r="I322" s="36">
        <f t="shared" si="508"/>
        <v>0</v>
      </c>
      <c r="J322" s="37"/>
      <c r="K322" s="37"/>
      <c r="L322" s="37"/>
      <c r="M322" s="37"/>
      <c r="N322" s="32" t="e">
        <f t="shared" si="430"/>
        <v>#DIV/0!</v>
      </c>
      <c r="O322" s="37"/>
    </row>
    <row r="323" spans="2:15" s="54" customFormat="1" ht="22.5" x14ac:dyDescent="0.2">
      <c r="B323" s="133" t="s">
        <v>95</v>
      </c>
      <c r="C323" s="134"/>
      <c r="D323" s="135">
        <f>+D275+D307</f>
        <v>6007000</v>
      </c>
      <c r="E323" s="135">
        <f t="shared" ref="E323:M323" si="509">+E275+E307</f>
        <v>1748508.05</v>
      </c>
      <c r="F323" s="135">
        <f t="shared" si="509"/>
        <v>1548212.12</v>
      </c>
      <c r="G323" s="135">
        <f t="shared" si="509"/>
        <v>0</v>
      </c>
      <c r="H323" s="135">
        <f t="shared" si="509"/>
        <v>0</v>
      </c>
      <c r="I323" s="135">
        <f t="shared" si="509"/>
        <v>3296720.17</v>
      </c>
      <c r="J323" s="135">
        <f t="shared" si="509"/>
        <v>5265368.91</v>
      </c>
      <c r="K323" s="135">
        <f t="shared" si="509"/>
        <v>0</v>
      </c>
      <c r="L323" s="135">
        <f t="shared" si="509"/>
        <v>5265368.91</v>
      </c>
      <c r="M323" s="135">
        <f t="shared" si="509"/>
        <v>-2710279.83</v>
      </c>
      <c r="N323" s="136"/>
      <c r="O323" s="137"/>
    </row>
    <row r="324" spans="2:15" s="16" customFormat="1" x14ac:dyDescent="0.2">
      <c r="B324" s="138" t="s">
        <v>100</v>
      </c>
      <c r="C324" s="139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1"/>
      <c r="O324" s="142"/>
    </row>
    <row r="325" spans="2:15" s="33" customFormat="1" x14ac:dyDescent="0.2">
      <c r="B325" s="28" t="s">
        <v>18</v>
      </c>
      <c r="C325" s="29"/>
      <c r="D325" s="30"/>
      <c r="E325" s="31"/>
      <c r="F325" s="31"/>
      <c r="G325" s="31"/>
      <c r="H325" s="31"/>
      <c r="I325" s="30"/>
      <c r="J325" s="31"/>
      <c r="K325" s="31"/>
      <c r="L325" s="31"/>
      <c r="M325" s="31"/>
      <c r="N325" s="32"/>
      <c r="O325" s="31"/>
    </row>
    <row r="326" spans="2:15" s="33" customFormat="1" x14ac:dyDescent="0.2">
      <c r="B326" s="28" t="s">
        <v>19</v>
      </c>
      <c r="C326" s="29"/>
      <c r="D326" s="30">
        <f>+D327</f>
        <v>17569919.16</v>
      </c>
      <c r="E326" s="30">
        <f t="shared" ref="E326:I326" si="510">+E327</f>
        <v>10040183.709999999</v>
      </c>
      <c r="F326" s="30">
        <f t="shared" si="510"/>
        <v>6827603.7599999998</v>
      </c>
      <c r="G326" s="30">
        <f t="shared" si="510"/>
        <v>0</v>
      </c>
      <c r="H326" s="30">
        <f t="shared" si="510"/>
        <v>0</v>
      </c>
      <c r="I326" s="30">
        <f t="shared" si="510"/>
        <v>16867787.469999999</v>
      </c>
      <c r="J326" s="30">
        <f t="shared" ref="J326" si="511">+J327</f>
        <v>18825984.210000001</v>
      </c>
      <c r="K326" s="30">
        <f t="shared" ref="K326" si="512">+K327</f>
        <v>0</v>
      </c>
      <c r="L326" s="30">
        <f t="shared" ref="L326" si="513">+L327</f>
        <v>18825984.210000001</v>
      </c>
      <c r="M326" s="30">
        <f t="shared" ref="M326" si="514">+M327</f>
        <v>-702131.68999999948</v>
      </c>
      <c r="N326" s="32">
        <f>+M326/D326</f>
        <v>-3.9962146871938109E-2</v>
      </c>
      <c r="O326" s="31"/>
    </row>
    <row r="327" spans="2:15" s="33" customFormat="1" x14ac:dyDescent="0.2">
      <c r="B327" s="28" t="s">
        <v>20</v>
      </c>
      <c r="C327" s="29"/>
      <c r="D327" s="30">
        <f>+D328+D335</f>
        <v>17569919.16</v>
      </c>
      <c r="E327" s="30">
        <f t="shared" ref="E327:F327" si="515">+E328+E335</f>
        <v>10040183.709999999</v>
      </c>
      <c r="F327" s="30">
        <f t="shared" si="515"/>
        <v>6827603.7599999998</v>
      </c>
      <c r="G327" s="30">
        <f t="shared" ref="G327:I327" si="516">+G328+G335</f>
        <v>0</v>
      </c>
      <c r="H327" s="30">
        <f t="shared" si="516"/>
        <v>0</v>
      </c>
      <c r="I327" s="30">
        <f t="shared" si="516"/>
        <v>16867787.469999999</v>
      </c>
      <c r="J327" s="30">
        <f t="shared" ref="J327" si="517">+J328+J335</f>
        <v>18825984.210000001</v>
      </c>
      <c r="K327" s="30">
        <f t="shared" ref="K327" si="518">+K328+K335</f>
        <v>0</v>
      </c>
      <c r="L327" s="30">
        <f t="shared" ref="L327" si="519">+L328+L335</f>
        <v>18825984.210000001</v>
      </c>
      <c r="M327" s="30">
        <f t="shared" ref="M327" si="520">+M328+M335</f>
        <v>-702131.68999999948</v>
      </c>
      <c r="N327" s="32">
        <f t="shared" ref="N327:N378" si="521">+M327/D327</f>
        <v>-3.9962146871938109E-2</v>
      </c>
      <c r="O327" s="31"/>
    </row>
    <row r="328" spans="2:15" s="33" customFormat="1" x14ac:dyDescent="0.2">
      <c r="B328" s="28" t="s">
        <v>21</v>
      </c>
      <c r="C328" s="29"/>
      <c r="D328" s="30">
        <f>SUM(D329:D334)</f>
        <v>7705547.5600000005</v>
      </c>
      <c r="E328" s="30">
        <f t="shared" ref="E328" si="522">SUM(E329:E334)</f>
        <v>2306192.61</v>
      </c>
      <c r="F328" s="30">
        <f t="shared" ref="F328" si="523">SUM(F329:F334)</f>
        <v>561284.84000000008</v>
      </c>
      <c r="G328" s="30">
        <f t="shared" ref="G328" si="524">SUM(G329:G334)</f>
        <v>0</v>
      </c>
      <c r="H328" s="30">
        <f>SUM(H329:H334)</f>
        <v>0</v>
      </c>
      <c r="I328" s="30">
        <f>SUM(I329:I334)</f>
        <v>2867477.45</v>
      </c>
      <c r="J328" s="30">
        <f t="shared" ref="J328" si="525">SUM(J329:J334)</f>
        <v>2867477.45</v>
      </c>
      <c r="K328" s="30">
        <f t="shared" ref="K328" si="526">SUM(K329:K334)</f>
        <v>0</v>
      </c>
      <c r="L328" s="30">
        <f t="shared" ref="L328" si="527">SUM(L329:L334)</f>
        <v>2867477.45</v>
      </c>
      <c r="M328" s="30">
        <f t="shared" ref="M328" si="528">SUM(M329:M334)</f>
        <v>-4838070.1100000003</v>
      </c>
      <c r="N328" s="32">
        <f t="shared" si="521"/>
        <v>-0.62786843794394798</v>
      </c>
      <c r="O328" s="31"/>
    </row>
    <row r="329" spans="2:15" s="16" customFormat="1" hidden="1" x14ac:dyDescent="0.2">
      <c r="B329" s="34" t="s">
        <v>22</v>
      </c>
      <c r="C329" s="35">
        <v>4010101001</v>
      </c>
      <c r="D329" s="36"/>
      <c r="E329" s="37"/>
      <c r="F329" s="37"/>
      <c r="G329" s="37"/>
      <c r="H329" s="37"/>
      <c r="I329" s="30">
        <f>SUM(E329:H329)</f>
        <v>0</v>
      </c>
      <c r="J329" s="37"/>
      <c r="K329" s="37"/>
      <c r="L329" s="37"/>
      <c r="M329" s="37"/>
      <c r="N329" s="32" t="e">
        <f t="shared" si="521"/>
        <v>#DIV/0!</v>
      </c>
      <c r="O329" s="37"/>
    </row>
    <row r="330" spans="2:15" s="16" customFormat="1" hidden="1" x14ac:dyDescent="0.2">
      <c r="B330" s="34" t="s">
        <v>23</v>
      </c>
      <c r="C330" s="35">
        <v>4010303001</v>
      </c>
      <c r="D330" s="36"/>
      <c r="E330" s="37"/>
      <c r="F330" s="37"/>
      <c r="G330" s="37"/>
      <c r="H330" s="37"/>
      <c r="I330" s="30">
        <f t="shared" ref="I330:I333" si="529">SUM(E330:H330)</f>
        <v>0</v>
      </c>
      <c r="J330" s="37"/>
      <c r="K330" s="37"/>
      <c r="L330" s="37"/>
      <c r="M330" s="37"/>
      <c r="N330" s="32" t="e">
        <f t="shared" si="521"/>
        <v>#DIV/0!</v>
      </c>
      <c r="O330" s="37"/>
    </row>
    <row r="331" spans="2:15" s="16" customFormat="1" hidden="1" x14ac:dyDescent="0.2">
      <c r="B331" s="34" t="s">
        <v>24</v>
      </c>
      <c r="C331" s="35">
        <v>4010303002</v>
      </c>
      <c r="D331" s="36"/>
      <c r="E331" s="37"/>
      <c r="F331" s="37"/>
      <c r="G331" s="37"/>
      <c r="H331" s="37"/>
      <c r="I331" s="30">
        <f t="shared" si="529"/>
        <v>0</v>
      </c>
      <c r="J331" s="37"/>
      <c r="K331" s="37"/>
      <c r="L331" s="37"/>
      <c r="M331" s="37"/>
      <c r="N331" s="32" t="e">
        <f t="shared" si="521"/>
        <v>#DIV/0!</v>
      </c>
      <c r="O331" s="37"/>
    </row>
    <row r="332" spans="2:15" s="16" customFormat="1" hidden="1" x14ac:dyDescent="0.2">
      <c r="B332" s="34" t="s">
        <v>25</v>
      </c>
      <c r="C332" s="35">
        <v>4010104000</v>
      </c>
      <c r="D332" s="36"/>
      <c r="E332" s="37"/>
      <c r="F332" s="37"/>
      <c r="G332" s="37"/>
      <c r="H332" s="37"/>
      <c r="I332" s="30">
        <f t="shared" si="529"/>
        <v>0</v>
      </c>
      <c r="J332" s="37"/>
      <c r="K332" s="37"/>
      <c r="L332" s="37"/>
      <c r="M332" s="37"/>
      <c r="N332" s="32" t="e">
        <f t="shared" si="521"/>
        <v>#DIV/0!</v>
      </c>
      <c r="O332" s="37"/>
    </row>
    <row r="333" spans="2:15" s="16" customFormat="1" hidden="1" x14ac:dyDescent="0.2">
      <c r="B333" s="34" t="s">
        <v>26</v>
      </c>
      <c r="C333" s="38"/>
      <c r="D333" s="36"/>
      <c r="E333" s="37"/>
      <c r="F333" s="37"/>
      <c r="G333" s="37"/>
      <c r="H333" s="37"/>
      <c r="I333" s="30">
        <f t="shared" si="529"/>
        <v>0</v>
      </c>
      <c r="J333" s="37"/>
      <c r="K333" s="37"/>
      <c r="L333" s="37"/>
      <c r="M333" s="37"/>
      <c r="N333" s="32" t="e">
        <f t="shared" si="521"/>
        <v>#DIV/0!</v>
      </c>
      <c r="O333" s="37"/>
    </row>
    <row r="334" spans="2:15" s="16" customFormat="1" x14ac:dyDescent="0.2">
      <c r="B334" s="34" t="s">
        <v>70</v>
      </c>
      <c r="C334" s="38" t="s">
        <v>71</v>
      </c>
      <c r="D334" s="36">
        <f t="shared" ref="D334:L334" si="530">+D283+D232+D181+D127+D75+D23</f>
        <v>7705547.5600000005</v>
      </c>
      <c r="E334" s="36">
        <f t="shared" si="530"/>
        <v>2306192.61</v>
      </c>
      <c r="F334" s="36">
        <f t="shared" si="530"/>
        <v>561284.84000000008</v>
      </c>
      <c r="G334" s="44">
        <f t="shared" si="530"/>
        <v>0</v>
      </c>
      <c r="H334" s="36">
        <f t="shared" si="530"/>
        <v>0</v>
      </c>
      <c r="I334" s="36">
        <f t="shared" si="530"/>
        <v>2867477.45</v>
      </c>
      <c r="J334" s="36">
        <f t="shared" si="530"/>
        <v>2867477.45</v>
      </c>
      <c r="K334" s="36">
        <f t="shared" si="530"/>
        <v>0</v>
      </c>
      <c r="L334" s="36">
        <f t="shared" si="530"/>
        <v>2867477.45</v>
      </c>
      <c r="M334" s="51">
        <f t="shared" ref="M334" si="531">I334-D334</f>
        <v>-4838070.1100000003</v>
      </c>
      <c r="N334" s="32">
        <f t="shared" si="521"/>
        <v>-0.62786843794394798</v>
      </c>
      <c r="O334" s="37"/>
    </row>
    <row r="335" spans="2:15" s="43" customFormat="1" x14ac:dyDescent="0.2">
      <c r="B335" s="39" t="s">
        <v>27</v>
      </c>
      <c r="C335" s="40"/>
      <c r="D335" s="41">
        <f>SUM(D336:D349)</f>
        <v>9864371.5999999996</v>
      </c>
      <c r="E335" s="41">
        <f t="shared" ref="E335:M335" si="532">SUM(E336:E349)</f>
        <v>7733991.0999999996</v>
      </c>
      <c r="F335" s="41">
        <f t="shared" si="532"/>
        <v>6266318.9199999999</v>
      </c>
      <c r="G335" s="41">
        <f t="shared" si="532"/>
        <v>0</v>
      </c>
      <c r="H335" s="41">
        <f t="shared" si="532"/>
        <v>0</v>
      </c>
      <c r="I335" s="41">
        <f t="shared" si="532"/>
        <v>14000310.02</v>
      </c>
      <c r="J335" s="41">
        <f t="shared" si="532"/>
        <v>15958506.760000002</v>
      </c>
      <c r="K335" s="41">
        <f t="shared" si="532"/>
        <v>0</v>
      </c>
      <c r="L335" s="41">
        <f t="shared" si="532"/>
        <v>15958506.760000002</v>
      </c>
      <c r="M335" s="41">
        <f t="shared" si="532"/>
        <v>4135938.4200000009</v>
      </c>
      <c r="N335" s="32">
        <f t="shared" si="521"/>
        <v>0.41928047601126472</v>
      </c>
      <c r="O335" s="42"/>
    </row>
    <row r="336" spans="2:15" s="16" customFormat="1" x14ac:dyDescent="0.2">
      <c r="B336" s="34" t="s">
        <v>77</v>
      </c>
      <c r="C336" s="38" t="s">
        <v>72</v>
      </c>
      <c r="D336" s="36">
        <f t="shared" ref="D336:G344" si="533">+D285+D234+D183+D129+D77+D25</f>
        <v>796600</v>
      </c>
      <c r="E336" s="36">
        <f t="shared" si="533"/>
        <v>571860.4</v>
      </c>
      <c r="F336" s="36">
        <f t="shared" si="533"/>
        <v>114577</v>
      </c>
      <c r="G336" s="44">
        <f t="shared" si="533"/>
        <v>0</v>
      </c>
      <c r="H336" s="44">
        <f t="shared" ref="H336:I336" si="534">+H285+H234+H183+H129+H77+H25</f>
        <v>0</v>
      </c>
      <c r="I336" s="36">
        <f t="shared" si="534"/>
        <v>686437.4</v>
      </c>
      <c r="J336" s="36">
        <f t="shared" ref="J336:L345" si="535">+J285+J234+J183+J129+J77+J25</f>
        <v>686437.4</v>
      </c>
      <c r="K336" s="36">
        <f t="shared" si="535"/>
        <v>0</v>
      </c>
      <c r="L336" s="36">
        <f t="shared" si="535"/>
        <v>686437.4</v>
      </c>
      <c r="M336" s="51">
        <f t="shared" ref="M336:M349" si="536">I336-D336</f>
        <v>-110162.59999999998</v>
      </c>
      <c r="N336" s="32">
        <f t="shared" si="521"/>
        <v>-0.13829098669344711</v>
      </c>
      <c r="O336" s="37"/>
    </row>
    <row r="337" spans="2:18" s="16" customFormat="1" x14ac:dyDescent="0.2">
      <c r="B337" s="34" t="s">
        <v>28</v>
      </c>
      <c r="C337" s="38" t="s">
        <v>59</v>
      </c>
      <c r="D337" s="36">
        <f t="shared" si="533"/>
        <v>238120</v>
      </c>
      <c r="E337" s="36">
        <f t="shared" si="533"/>
        <v>386735</v>
      </c>
      <c r="F337" s="36">
        <f t="shared" si="533"/>
        <v>40110</v>
      </c>
      <c r="G337" s="44">
        <f t="shared" si="533"/>
        <v>0</v>
      </c>
      <c r="H337" s="44">
        <f t="shared" ref="H337:I337" si="537">+H286+H235+H184+H130+H78+H26</f>
        <v>0</v>
      </c>
      <c r="I337" s="36">
        <f t="shared" si="537"/>
        <v>426845</v>
      </c>
      <c r="J337" s="36">
        <f t="shared" si="535"/>
        <v>426845</v>
      </c>
      <c r="K337" s="36">
        <f t="shared" si="535"/>
        <v>0</v>
      </c>
      <c r="L337" s="36">
        <f t="shared" si="535"/>
        <v>426845</v>
      </c>
      <c r="M337" s="51">
        <f t="shared" si="536"/>
        <v>188725</v>
      </c>
      <c r="N337" s="32">
        <f t="shared" si="521"/>
        <v>0.79256257349235681</v>
      </c>
      <c r="O337" s="37"/>
    </row>
    <row r="338" spans="2:18" s="16" customFormat="1" x14ac:dyDescent="0.2">
      <c r="B338" s="34" t="s">
        <v>78</v>
      </c>
      <c r="C338" s="38" t="s">
        <v>73</v>
      </c>
      <c r="D338" s="36">
        <f t="shared" si="533"/>
        <v>1607590</v>
      </c>
      <c r="E338" s="36">
        <f t="shared" si="533"/>
        <v>438732.4</v>
      </c>
      <c r="F338" s="36">
        <f t="shared" si="533"/>
        <v>510930</v>
      </c>
      <c r="G338" s="44">
        <f t="shared" si="533"/>
        <v>0</v>
      </c>
      <c r="H338" s="44">
        <f t="shared" ref="H338:I338" si="538">+H287+H236+H185+H131+H79+H27</f>
        <v>0</v>
      </c>
      <c r="I338" s="36">
        <f t="shared" si="538"/>
        <v>949662.4</v>
      </c>
      <c r="J338" s="36">
        <f t="shared" si="535"/>
        <v>939375.4</v>
      </c>
      <c r="K338" s="36">
        <f t="shared" si="535"/>
        <v>0</v>
      </c>
      <c r="L338" s="36">
        <f t="shared" si="535"/>
        <v>939375.4</v>
      </c>
      <c r="M338" s="51">
        <f t="shared" si="536"/>
        <v>-657927.6</v>
      </c>
      <c r="N338" s="32">
        <f t="shared" si="521"/>
        <v>-0.40926330718653386</v>
      </c>
      <c r="O338" s="37"/>
    </row>
    <row r="339" spans="2:18" s="16" customFormat="1" x14ac:dyDescent="0.2">
      <c r="B339" s="34" t="s">
        <v>63</v>
      </c>
      <c r="C339" s="38" t="s">
        <v>64</v>
      </c>
      <c r="D339" s="36">
        <f t="shared" si="533"/>
        <v>1200</v>
      </c>
      <c r="E339" s="36">
        <f t="shared" si="533"/>
        <v>1855.9</v>
      </c>
      <c r="F339" s="36">
        <f t="shared" si="533"/>
        <v>850</v>
      </c>
      <c r="G339" s="44">
        <f t="shared" si="533"/>
        <v>0</v>
      </c>
      <c r="H339" s="44">
        <f t="shared" ref="H339:I339" si="539">+H288+H237+H186+H132+H80+H28</f>
        <v>0</v>
      </c>
      <c r="I339" s="36">
        <f t="shared" si="539"/>
        <v>2705.9</v>
      </c>
      <c r="J339" s="36">
        <f t="shared" si="535"/>
        <v>2705.9</v>
      </c>
      <c r="K339" s="36">
        <f t="shared" si="535"/>
        <v>0</v>
      </c>
      <c r="L339" s="36">
        <f t="shared" si="535"/>
        <v>2705.9</v>
      </c>
      <c r="M339" s="51">
        <f t="shared" si="536"/>
        <v>1505.9</v>
      </c>
      <c r="N339" s="32">
        <f t="shared" si="521"/>
        <v>1.2549166666666667</v>
      </c>
      <c r="O339" s="37"/>
    </row>
    <row r="340" spans="2:18" s="16" customFormat="1" x14ac:dyDescent="0.2">
      <c r="B340" s="34" t="s">
        <v>76</v>
      </c>
      <c r="C340" s="38" t="s">
        <v>75</v>
      </c>
      <c r="D340" s="36">
        <f t="shared" si="533"/>
        <v>52220</v>
      </c>
      <c r="E340" s="36">
        <f t="shared" si="533"/>
        <v>12600</v>
      </c>
      <c r="F340" s="36">
        <f t="shared" si="533"/>
        <v>13538.68</v>
      </c>
      <c r="G340" s="44">
        <f t="shared" si="533"/>
        <v>0</v>
      </c>
      <c r="H340" s="44">
        <f t="shared" ref="H340:I340" si="540">+H289+H238+H187+H133+H81+H29</f>
        <v>0</v>
      </c>
      <c r="I340" s="36">
        <f t="shared" si="540"/>
        <v>26138.68</v>
      </c>
      <c r="J340" s="36">
        <f t="shared" si="535"/>
        <v>26138.68</v>
      </c>
      <c r="K340" s="36">
        <f t="shared" si="535"/>
        <v>0</v>
      </c>
      <c r="L340" s="36">
        <f t="shared" si="535"/>
        <v>26138.68</v>
      </c>
      <c r="M340" s="51">
        <f t="shared" si="536"/>
        <v>-26081.32</v>
      </c>
      <c r="N340" s="32">
        <f t="shared" si="521"/>
        <v>-0.49945078513979319</v>
      </c>
      <c r="O340" s="37"/>
    </row>
    <row r="341" spans="2:18" s="16" customFormat="1" x14ac:dyDescent="0.2">
      <c r="B341" s="34" t="s">
        <v>80</v>
      </c>
      <c r="C341" s="38" t="s">
        <v>74</v>
      </c>
      <c r="D341" s="36">
        <f t="shared" si="533"/>
        <v>541616</v>
      </c>
      <c r="E341" s="44">
        <f t="shared" si="533"/>
        <v>155649.91999999998</v>
      </c>
      <c r="F341" s="36">
        <f t="shared" si="533"/>
        <v>182263.51</v>
      </c>
      <c r="G341" s="44">
        <f t="shared" si="533"/>
        <v>0</v>
      </c>
      <c r="H341" s="44">
        <f t="shared" ref="H341:I341" si="541">+H290+H239+H188+H134+H82+H30</f>
        <v>0</v>
      </c>
      <c r="I341" s="36">
        <f t="shared" si="541"/>
        <v>337913.43</v>
      </c>
      <c r="J341" s="36">
        <f t="shared" si="535"/>
        <v>337913.43</v>
      </c>
      <c r="K341" s="36">
        <f t="shared" si="535"/>
        <v>0</v>
      </c>
      <c r="L341" s="36">
        <f t="shared" si="535"/>
        <v>337913.43</v>
      </c>
      <c r="M341" s="51">
        <f t="shared" si="536"/>
        <v>-203702.57</v>
      </c>
      <c r="N341" s="32">
        <f t="shared" si="521"/>
        <v>-0.3761014630291572</v>
      </c>
      <c r="O341" s="37"/>
    </row>
    <row r="342" spans="2:18" s="16" customFormat="1" x14ac:dyDescent="0.2">
      <c r="B342" s="34" t="s">
        <v>81</v>
      </c>
      <c r="C342" s="38" t="s">
        <v>82</v>
      </c>
      <c r="D342" s="36">
        <f t="shared" si="533"/>
        <v>51696</v>
      </c>
      <c r="E342" s="44">
        <f t="shared" si="533"/>
        <v>42476.18</v>
      </c>
      <c r="F342" s="36">
        <f t="shared" si="533"/>
        <v>171.71</v>
      </c>
      <c r="G342" s="36">
        <f t="shared" si="533"/>
        <v>0</v>
      </c>
      <c r="H342" s="36">
        <f t="shared" ref="H342:I342" si="542">+H291+H240+H189+H135+H83+H31</f>
        <v>0</v>
      </c>
      <c r="I342" s="36">
        <f t="shared" si="542"/>
        <v>42647.89</v>
      </c>
      <c r="J342" s="36">
        <f t="shared" si="535"/>
        <v>42647.89</v>
      </c>
      <c r="K342" s="36">
        <f t="shared" si="535"/>
        <v>0</v>
      </c>
      <c r="L342" s="36">
        <f t="shared" si="535"/>
        <v>42647.89</v>
      </c>
      <c r="M342" s="51">
        <f t="shared" si="536"/>
        <v>-9048.11</v>
      </c>
      <c r="N342" s="32">
        <f t="shared" si="521"/>
        <v>-0.17502534045187249</v>
      </c>
      <c r="O342" s="37"/>
    </row>
    <row r="343" spans="2:18" s="16" customFormat="1" x14ac:dyDescent="0.2">
      <c r="B343" s="34" t="s">
        <v>65</v>
      </c>
      <c r="C343" s="38" t="s">
        <v>83</v>
      </c>
      <c r="D343" s="36">
        <f t="shared" si="533"/>
        <v>847365.82000000007</v>
      </c>
      <c r="E343" s="44">
        <f t="shared" si="533"/>
        <v>997369.02999999991</v>
      </c>
      <c r="F343" s="36">
        <f t="shared" si="533"/>
        <v>2230883.3199999998</v>
      </c>
      <c r="G343" s="44">
        <f t="shared" si="533"/>
        <v>0</v>
      </c>
      <c r="H343" s="44">
        <f t="shared" ref="H343:I343" si="543">+H292+H241+H190+H136+H84+H32</f>
        <v>0</v>
      </c>
      <c r="I343" s="36">
        <f t="shared" si="543"/>
        <v>3228252.35</v>
      </c>
      <c r="J343" s="36">
        <f t="shared" si="535"/>
        <v>3228012.35</v>
      </c>
      <c r="K343" s="36">
        <f t="shared" si="535"/>
        <v>0</v>
      </c>
      <c r="L343" s="36">
        <f t="shared" si="535"/>
        <v>3228012.35</v>
      </c>
      <c r="M343" s="51">
        <f t="shared" si="536"/>
        <v>2380886.5300000003</v>
      </c>
      <c r="N343" s="32">
        <f t="shared" si="521"/>
        <v>2.8097504924142447</v>
      </c>
      <c r="O343" s="37"/>
    </row>
    <row r="344" spans="2:18" s="16" customFormat="1" x14ac:dyDescent="0.2">
      <c r="B344" s="34" t="s">
        <v>84</v>
      </c>
      <c r="C344" s="38" t="s">
        <v>85</v>
      </c>
      <c r="D344" s="36">
        <f t="shared" si="533"/>
        <v>5187795</v>
      </c>
      <c r="E344" s="44">
        <f t="shared" si="533"/>
        <v>4424922.68</v>
      </c>
      <c r="F344" s="36">
        <f t="shared" si="533"/>
        <v>2762103.8100000005</v>
      </c>
      <c r="G344" s="36">
        <f t="shared" si="533"/>
        <v>0</v>
      </c>
      <c r="H344" s="36">
        <f t="shared" ref="H344:I344" si="544">+H293+H242+H191+H137+H85+H33</f>
        <v>0</v>
      </c>
      <c r="I344" s="36">
        <f t="shared" si="544"/>
        <v>7187026.4900000002</v>
      </c>
      <c r="J344" s="36">
        <f t="shared" si="535"/>
        <v>9155750.2300000004</v>
      </c>
      <c r="K344" s="36">
        <f t="shared" si="535"/>
        <v>0</v>
      </c>
      <c r="L344" s="36">
        <f t="shared" si="535"/>
        <v>9155750.2300000004</v>
      </c>
      <c r="M344" s="51">
        <f t="shared" si="536"/>
        <v>1999231.4900000002</v>
      </c>
      <c r="N344" s="32">
        <f t="shared" si="521"/>
        <v>0.38537210703198571</v>
      </c>
      <c r="O344" s="37"/>
    </row>
    <row r="345" spans="2:18" s="96" customFormat="1" hidden="1" x14ac:dyDescent="0.2">
      <c r="B345" s="92" t="s">
        <v>127</v>
      </c>
      <c r="C345" s="93" t="s">
        <v>117</v>
      </c>
      <c r="D345" s="4">
        <f t="shared" ref="D345:G345" si="545">+D294+D243+D192+D138+D86+D34</f>
        <v>0</v>
      </c>
      <c r="E345" s="4">
        <f t="shared" si="545"/>
        <v>0</v>
      </c>
      <c r="F345" s="4">
        <f t="shared" si="545"/>
        <v>0</v>
      </c>
      <c r="G345" s="4">
        <f t="shared" si="545"/>
        <v>0</v>
      </c>
      <c r="H345" s="4">
        <f t="shared" ref="H345:I345" si="546">+H294+H243+H192+H138+H86+H34</f>
        <v>0</v>
      </c>
      <c r="I345" s="36">
        <f t="shared" si="546"/>
        <v>0</v>
      </c>
      <c r="J345" s="4">
        <f t="shared" si="535"/>
        <v>0</v>
      </c>
      <c r="K345" s="4">
        <f t="shared" si="535"/>
        <v>0</v>
      </c>
      <c r="L345" s="4">
        <f t="shared" si="535"/>
        <v>0</v>
      </c>
      <c r="M345" s="78">
        <f t="shared" si="536"/>
        <v>0</v>
      </c>
      <c r="N345" s="94" t="e">
        <f t="shared" si="521"/>
        <v>#DIV/0!</v>
      </c>
      <c r="O345" s="95"/>
    </row>
    <row r="346" spans="2:18" s="16" customFormat="1" hidden="1" x14ac:dyDescent="0.2">
      <c r="B346" s="34" t="s">
        <v>81</v>
      </c>
      <c r="C346" s="38" t="s">
        <v>103</v>
      </c>
      <c r="D346" s="36"/>
      <c r="E346" s="36"/>
      <c r="F346" s="36">
        <f>+F139</f>
        <v>0</v>
      </c>
      <c r="G346" s="36">
        <f t="shared" ref="G346:I346" si="547">+G139</f>
        <v>0</v>
      </c>
      <c r="H346" s="36">
        <f t="shared" si="547"/>
        <v>0</v>
      </c>
      <c r="I346" s="36">
        <f t="shared" si="547"/>
        <v>0</v>
      </c>
      <c r="J346" s="36">
        <f>+J139</f>
        <v>0</v>
      </c>
      <c r="K346" s="36">
        <f>+K139</f>
        <v>0</v>
      </c>
      <c r="L346" s="36">
        <f>+L139</f>
        <v>0</v>
      </c>
      <c r="M346" s="51">
        <f t="shared" si="536"/>
        <v>0</v>
      </c>
      <c r="N346" s="32" t="e">
        <f t="shared" si="521"/>
        <v>#DIV/0!</v>
      </c>
      <c r="O346" s="37"/>
    </row>
    <row r="347" spans="2:18" s="96" customFormat="1" ht="27.75" hidden="1" customHeight="1" x14ac:dyDescent="0.2">
      <c r="B347" s="92" t="s">
        <v>122</v>
      </c>
      <c r="C347" s="93" t="s">
        <v>121</v>
      </c>
      <c r="D347" s="4"/>
      <c r="E347" s="4"/>
      <c r="F347" s="4">
        <f>+F140</f>
        <v>0</v>
      </c>
      <c r="G347" s="4">
        <f t="shared" ref="G347:H347" si="548">+G140</f>
        <v>0</v>
      </c>
      <c r="H347" s="4">
        <f t="shared" si="548"/>
        <v>0</v>
      </c>
      <c r="I347" s="4">
        <f t="shared" ref="I347" si="549">+I296+I245+I194+I140+I88+I36</f>
        <v>0</v>
      </c>
      <c r="J347" s="5">
        <f t="shared" ref="J347" si="550">+I347</f>
        <v>0</v>
      </c>
      <c r="K347" s="4"/>
      <c r="L347" s="4">
        <f t="shared" ref="L347" si="551">SUM(J347:K347)</f>
        <v>0</v>
      </c>
      <c r="M347" s="5">
        <f t="shared" ref="M347" si="552">+I347-D347</f>
        <v>0</v>
      </c>
      <c r="N347" s="94" t="e">
        <f t="shared" si="521"/>
        <v>#DIV/0!</v>
      </c>
      <c r="O347" s="95"/>
    </row>
    <row r="348" spans="2:18" s="96" customFormat="1" ht="28.5" customHeight="1" x14ac:dyDescent="0.2">
      <c r="B348" s="92" t="s">
        <v>125</v>
      </c>
      <c r="C348" s="93" t="s">
        <v>67</v>
      </c>
      <c r="D348" s="143">
        <f>+D295+D244+D193+D141+D87+D35</f>
        <v>540168.78</v>
      </c>
      <c r="E348" s="143">
        <f>+E295+E244+E193+E141+E87+E35</f>
        <v>701789.59000000008</v>
      </c>
      <c r="F348" s="4">
        <f>+F295+F244+F193+F141+F87+F35</f>
        <v>410890.89</v>
      </c>
      <c r="G348" s="4">
        <f t="shared" ref="G348:I348" si="553">+G295+G244+G193+G141+G87+G35</f>
        <v>0</v>
      </c>
      <c r="H348" s="4">
        <f t="shared" si="553"/>
        <v>0</v>
      </c>
      <c r="I348" s="4">
        <f t="shared" si="553"/>
        <v>1112680.48</v>
      </c>
      <c r="J348" s="4">
        <f>+J295+J244+J193+J141+J87+J35</f>
        <v>1112680.48</v>
      </c>
      <c r="K348" s="4">
        <f>+K295+K244+K193+K141+K87+K35</f>
        <v>0</v>
      </c>
      <c r="L348" s="4">
        <f>+L295+L244+L193+L141+L87+L35</f>
        <v>1112680.48</v>
      </c>
      <c r="M348" s="78">
        <f t="shared" si="536"/>
        <v>572511.69999999995</v>
      </c>
      <c r="N348" s="94">
        <f t="shared" si="521"/>
        <v>1.0598755818505468</v>
      </c>
      <c r="O348" s="95"/>
    </row>
    <row r="349" spans="2:18" s="16" customFormat="1" hidden="1" x14ac:dyDescent="0.2">
      <c r="B349" s="34" t="s">
        <v>109</v>
      </c>
      <c r="C349" s="38" t="s">
        <v>110</v>
      </c>
      <c r="D349" s="36"/>
      <c r="E349" s="143">
        <f>+E296+E245+E194+E142+E88+E36</f>
        <v>0</v>
      </c>
      <c r="F349" s="143">
        <f t="shared" ref="F349:H349" si="554">+F296+F245+F194+F142+F88+F36</f>
        <v>0</v>
      </c>
      <c r="G349" s="143">
        <f t="shared" si="554"/>
        <v>0</v>
      </c>
      <c r="H349" s="143">
        <f t="shared" si="554"/>
        <v>0</v>
      </c>
      <c r="I349" s="36">
        <f>+I297+I246+I195+I142+I89+I37</f>
        <v>0</v>
      </c>
      <c r="J349" s="45">
        <f t="shared" ref="J349" si="555">+I349</f>
        <v>0</v>
      </c>
      <c r="K349" s="45"/>
      <c r="L349" s="4">
        <f>+L296+L245+L194+L142+L88+L36</f>
        <v>0</v>
      </c>
      <c r="M349" s="51">
        <f t="shared" si="536"/>
        <v>0</v>
      </c>
      <c r="N349" s="32" t="e">
        <f t="shared" si="521"/>
        <v>#DIV/0!</v>
      </c>
      <c r="O349" s="37"/>
      <c r="Q349" s="9"/>
      <c r="R349" s="72"/>
    </row>
    <row r="350" spans="2:18" s="43" customFormat="1" x14ac:dyDescent="0.2">
      <c r="B350" s="39" t="s">
        <v>30</v>
      </c>
      <c r="C350" s="40"/>
      <c r="D350" s="41">
        <f>+D351+D358</f>
        <v>0</v>
      </c>
      <c r="E350" s="41">
        <f t="shared" ref="E350" si="556">+E351+E358</f>
        <v>0</v>
      </c>
      <c r="F350" s="41">
        <f t="shared" ref="F350" si="557">+F351+F358</f>
        <v>0</v>
      </c>
      <c r="G350" s="41">
        <f t="shared" ref="G350" si="558">+G351+G358</f>
        <v>0</v>
      </c>
      <c r="H350" s="41">
        <f t="shared" ref="H350" si="559">+H351+H358</f>
        <v>0</v>
      </c>
      <c r="I350" s="30">
        <f t="shared" ref="I350:I358" si="560">+I351</f>
        <v>0</v>
      </c>
      <c r="J350" s="41">
        <f t="shared" ref="J350" si="561">+J351+J358</f>
        <v>0</v>
      </c>
      <c r="K350" s="41">
        <f t="shared" ref="K350" si="562">+K351+K358</f>
        <v>0</v>
      </c>
      <c r="L350" s="41">
        <f t="shared" ref="L350" si="563">+L351+L358</f>
        <v>0</v>
      </c>
      <c r="M350" s="41">
        <f t="shared" ref="M350" si="564">+M351+M358</f>
        <v>0</v>
      </c>
      <c r="N350" s="32" t="e">
        <f t="shared" si="521"/>
        <v>#DIV/0!</v>
      </c>
      <c r="O350" s="42"/>
    </row>
    <row r="351" spans="2:18" s="43" customFormat="1" x14ac:dyDescent="0.2">
      <c r="B351" s="39" t="s">
        <v>21</v>
      </c>
      <c r="C351" s="40"/>
      <c r="D351" s="41">
        <f>SUM(D353:D357)</f>
        <v>0</v>
      </c>
      <c r="E351" s="41">
        <f t="shared" ref="E351:M351" si="565">SUM(E353:E357)</f>
        <v>0</v>
      </c>
      <c r="F351" s="41">
        <f t="shared" si="565"/>
        <v>0</v>
      </c>
      <c r="G351" s="41">
        <f t="shared" si="565"/>
        <v>0</v>
      </c>
      <c r="H351" s="41">
        <f t="shared" si="565"/>
        <v>0</v>
      </c>
      <c r="I351" s="30">
        <f t="shared" si="560"/>
        <v>0</v>
      </c>
      <c r="J351" s="41">
        <f t="shared" si="565"/>
        <v>0</v>
      </c>
      <c r="K351" s="41">
        <f t="shared" si="565"/>
        <v>0</v>
      </c>
      <c r="L351" s="41">
        <f t="shared" si="565"/>
        <v>0</v>
      </c>
      <c r="M351" s="41">
        <f t="shared" si="565"/>
        <v>0</v>
      </c>
      <c r="N351" s="32" t="e">
        <f t="shared" si="521"/>
        <v>#DIV/0!</v>
      </c>
      <c r="O351" s="42"/>
    </row>
    <row r="352" spans="2:18" s="16" customFormat="1" ht="22.5" hidden="1" x14ac:dyDescent="0.2">
      <c r="B352" s="34" t="s">
        <v>31</v>
      </c>
      <c r="C352" s="38"/>
      <c r="D352" s="36"/>
      <c r="E352" s="37"/>
      <c r="F352" s="37"/>
      <c r="G352" s="37"/>
      <c r="H352" s="37"/>
      <c r="I352" s="30">
        <f t="shared" si="560"/>
        <v>0</v>
      </c>
      <c r="J352" s="37"/>
      <c r="K352" s="37"/>
      <c r="L352" s="37"/>
      <c r="M352" s="36">
        <f t="shared" ref="M352:M357" si="566">+M298+M247+M196+M144+M91+M38</f>
        <v>0</v>
      </c>
      <c r="N352" s="32" t="e">
        <f t="shared" si="521"/>
        <v>#DIV/0!</v>
      </c>
      <c r="O352" s="37"/>
    </row>
    <row r="353" spans="2:15" s="16" customFormat="1" hidden="1" x14ac:dyDescent="0.2">
      <c r="B353" s="34" t="s">
        <v>22</v>
      </c>
      <c r="C353" s="35" t="s">
        <v>60</v>
      </c>
      <c r="D353" s="36"/>
      <c r="E353" s="37"/>
      <c r="F353" s="37"/>
      <c r="G353" s="37"/>
      <c r="H353" s="37"/>
      <c r="I353" s="30">
        <f t="shared" si="560"/>
        <v>0</v>
      </c>
      <c r="J353" s="37"/>
      <c r="K353" s="37"/>
      <c r="L353" s="37"/>
      <c r="M353" s="36">
        <f t="shared" si="566"/>
        <v>0</v>
      </c>
      <c r="N353" s="32" t="e">
        <f t="shared" si="521"/>
        <v>#DIV/0!</v>
      </c>
      <c r="O353" s="37"/>
    </row>
    <row r="354" spans="2:15" s="16" customFormat="1" hidden="1" x14ac:dyDescent="0.2">
      <c r="B354" s="34" t="s">
        <v>23</v>
      </c>
      <c r="C354" s="35" t="s">
        <v>61</v>
      </c>
      <c r="D354" s="36"/>
      <c r="E354" s="37"/>
      <c r="F354" s="37"/>
      <c r="G354" s="37"/>
      <c r="H354" s="37"/>
      <c r="I354" s="30">
        <f t="shared" si="560"/>
        <v>0</v>
      </c>
      <c r="J354" s="37"/>
      <c r="K354" s="37"/>
      <c r="L354" s="37"/>
      <c r="M354" s="36">
        <f t="shared" si="566"/>
        <v>0</v>
      </c>
      <c r="N354" s="32" t="e">
        <f t="shared" si="521"/>
        <v>#DIV/0!</v>
      </c>
      <c r="O354" s="37"/>
    </row>
    <row r="355" spans="2:15" s="16" customFormat="1" hidden="1" x14ac:dyDescent="0.2">
      <c r="B355" s="34" t="s">
        <v>24</v>
      </c>
      <c r="C355" s="35" t="s">
        <v>62</v>
      </c>
      <c r="D355" s="36"/>
      <c r="E355" s="37"/>
      <c r="F355" s="37"/>
      <c r="G355" s="37"/>
      <c r="H355" s="37"/>
      <c r="I355" s="30">
        <f t="shared" si="560"/>
        <v>0</v>
      </c>
      <c r="J355" s="37"/>
      <c r="K355" s="37"/>
      <c r="L355" s="37"/>
      <c r="M355" s="36">
        <f t="shared" si="566"/>
        <v>0</v>
      </c>
      <c r="N355" s="32" t="e">
        <f t="shared" si="521"/>
        <v>#DIV/0!</v>
      </c>
      <c r="O355" s="37"/>
    </row>
    <row r="356" spans="2:15" s="16" customFormat="1" hidden="1" x14ac:dyDescent="0.2">
      <c r="B356" s="34" t="s">
        <v>32</v>
      </c>
      <c r="C356" s="38"/>
      <c r="D356" s="36"/>
      <c r="E356" s="37"/>
      <c r="F356" s="37"/>
      <c r="G356" s="37"/>
      <c r="H356" s="37"/>
      <c r="I356" s="30">
        <f t="shared" si="560"/>
        <v>0</v>
      </c>
      <c r="J356" s="37"/>
      <c r="K356" s="37"/>
      <c r="L356" s="37"/>
      <c r="M356" s="36">
        <f t="shared" si="566"/>
        <v>0</v>
      </c>
      <c r="N356" s="32" t="e">
        <f t="shared" si="521"/>
        <v>#DIV/0!</v>
      </c>
      <c r="O356" s="37"/>
    </row>
    <row r="357" spans="2:15" s="16" customFormat="1" hidden="1" x14ac:dyDescent="0.2">
      <c r="B357" s="34" t="s">
        <v>33</v>
      </c>
      <c r="C357" s="38"/>
      <c r="D357" s="36"/>
      <c r="E357" s="37"/>
      <c r="F357" s="37"/>
      <c r="G357" s="37"/>
      <c r="H357" s="37"/>
      <c r="I357" s="30">
        <f t="shared" si="560"/>
        <v>0</v>
      </c>
      <c r="J357" s="37"/>
      <c r="K357" s="37"/>
      <c r="L357" s="37"/>
      <c r="M357" s="36">
        <f t="shared" si="566"/>
        <v>0</v>
      </c>
      <c r="N357" s="32" t="e">
        <f t="shared" si="521"/>
        <v>#DIV/0!</v>
      </c>
      <c r="O357" s="37"/>
    </row>
    <row r="358" spans="2:15" s="43" customFormat="1" x14ac:dyDescent="0.2">
      <c r="B358" s="39" t="s">
        <v>27</v>
      </c>
      <c r="C358" s="40"/>
      <c r="D358" s="41">
        <f>SUM(D359:D360)</f>
        <v>0</v>
      </c>
      <c r="E358" s="41">
        <f>SUM(E359:E361)</f>
        <v>0</v>
      </c>
      <c r="F358" s="41">
        <f t="shared" ref="F358:M358" si="567">SUM(F359:F361)</f>
        <v>0</v>
      </c>
      <c r="G358" s="41">
        <f t="shared" si="567"/>
        <v>0</v>
      </c>
      <c r="H358" s="41">
        <f t="shared" si="567"/>
        <v>0</v>
      </c>
      <c r="I358" s="30">
        <f t="shared" si="560"/>
        <v>0</v>
      </c>
      <c r="J358" s="41">
        <f t="shared" si="567"/>
        <v>0</v>
      </c>
      <c r="K358" s="41">
        <f t="shared" si="567"/>
        <v>0</v>
      </c>
      <c r="L358" s="41">
        <f t="shared" si="567"/>
        <v>0</v>
      </c>
      <c r="M358" s="41">
        <f t="shared" si="567"/>
        <v>0</v>
      </c>
      <c r="N358" s="32" t="e">
        <f t="shared" si="521"/>
        <v>#DIV/0!</v>
      </c>
      <c r="O358" s="42"/>
    </row>
    <row r="359" spans="2:15" s="16" customFormat="1" ht="18.75" hidden="1" x14ac:dyDescent="0.2">
      <c r="B359" s="144" t="s">
        <v>34</v>
      </c>
      <c r="C359" s="38"/>
      <c r="D359" s="36"/>
      <c r="E359" s="37"/>
      <c r="F359" s="37"/>
      <c r="G359" s="37"/>
      <c r="H359" s="37"/>
      <c r="I359" s="36"/>
      <c r="J359" s="36">
        <f t="shared" ref="J359:M360" si="568">+J305+J254+J203+J151+J98+J45</f>
        <v>0</v>
      </c>
      <c r="K359" s="36">
        <f t="shared" si="568"/>
        <v>0</v>
      </c>
      <c r="L359" s="36">
        <f t="shared" si="568"/>
        <v>0</v>
      </c>
      <c r="M359" s="36">
        <f t="shared" si="568"/>
        <v>0</v>
      </c>
      <c r="N359" s="32" t="e">
        <f t="shared" si="521"/>
        <v>#DIV/0!</v>
      </c>
      <c r="O359" s="37"/>
    </row>
    <row r="360" spans="2:15" s="16" customFormat="1" ht="18.75" hidden="1" x14ac:dyDescent="0.2">
      <c r="B360" s="145" t="s">
        <v>35</v>
      </c>
      <c r="C360" s="38" t="s">
        <v>67</v>
      </c>
      <c r="D360" s="36">
        <f>+D306+D255+D204+D152+D99+D46</f>
        <v>0</v>
      </c>
      <c r="E360" s="36">
        <f>+E306+E255+E204+E152+E99+E46</f>
        <v>0</v>
      </c>
      <c r="F360" s="36">
        <f>+F306+F255+F204+F152+F99+F46</f>
        <v>0</v>
      </c>
      <c r="G360" s="36">
        <f>+G306+G255+G204+G152+G99+G46</f>
        <v>0</v>
      </c>
      <c r="H360" s="36">
        <f>+H306+H255+H204+H152+H99+H46</f>
        <v>0</v>
      </c>
      <c r="I360" s="36">
        <f t="shared" ref="I360" si="569">SUM(E360:H360)</f>
        <v>0</v>
      </c>
      <c r="J360" s="36">
        <f t="shared" si="568"/>
        <v>0</v>
      </c>
      <c r="K360" s="36">
        <f t="shared" si="568"/>
        <v>0</v>
      </c>
      <c r="L360" s="36">
        <f t="shared" si="568"/>
        <v>0</v>
      </c>
      <c r="M360" s="36">
        <f t="shared" si="568"/>
        <v>0</v>
      </c>
      <c r="N360" s="32" t="e">
        <f t="shared" si="521"/>
        <v>#DIV/0!</v>
      </c>
      <c r="O360" s="37"/>
    </row>
    <row r="361" spans="2:15" s="146" customFormat="1" ht="14.25" hidden="1" customHeight="1" x14ac:dyDescent="0.2">
      <c r="B361" s="92" t="s">
        <v>104</v>
      </c>
      <c r="C361" s="93" t="s">
        <v>66</v>
      </c>
      <c r="D361" s="4">
        <f>+D365+D366+D367+D369+D370+D371</f>
        <v>0</v>
      </c>
      <c r="E361" s="4"/>
      <c r="F361" s="4"/>
      <c r="G361" s="4"/>
      <c r="H361" s="4"/>
      <c r="I361" s="4"/>
      <c r="J361" s="92"/>
      <c r="K361" s="92"/>
      <c r="L361" s="92"/>
      <c r="M361" s="92"/>
      <c r="N361" s="122" t="e">
        <f t="shared" si="521"/>
        <v>#DIV/0!</v>
      </c>
      <c r="O361" s="92"/>
    </row>
    <row r="362" spans="2:15" s="150" customFormat="1" ht="22.5" x14ac:dyDescent="0.2">
      <c r="B362" s="147" t="s">
        <v>36</v>
      </c>
      <c r="C362" s="40"/>
      <c r="D362" s="148">
        <f>+D363+D372</f>
        <v>0</v>
      </c>
      <c r="E362" s="148">
        <f t="shared" ref="E362" si="570">+E363+E372</f>
        <v>1285671.52</v>
      </c>
      <c r="F362" s="148">
        <f t="shared" ref="F362" si="571">+F363+F372</f>
        <v>365363.4</v>
      </c>
      <c r="G362" s="148">
        <f t="shared" ref="G362" si="572">+G363+G372</f>
        <v>0</v>
      </c>
      <c r="H362" s="148">
        <f t="shared" ref="H362" si="573">+H363+H372</f>
        <v>0</v>
      </c>
      <c r="I362" s="148">
        <f t="shared" ref="I362" si="574">+I363+I372</f>
        <v>1651034.92</v>
      </c>
      <c r="J362" s="148">
        <f t="shared" ref="J362:L362" si="575">+J363+J372</f>
        <v>1648260.92</v>
      </c>
      <c r="K362" s="148">
        <f t="shared" ref="K362" si="576">+K363+K372</f>
        <v>0</v>
      </c>
      <c r="L362" s="148">
        <f t="shared" si="575"/>
        <v>1648260.92</v>
      </c>
      <c r="M362" s="148">
        <f t="shared" ref="M362" si="577">+M363+M372</f>
        <v>1651034.92</v>
      </c>
      <c r="N362" s="52" t="e">
        <f t="shared" si="521"/>
        <v>#DIV/0!</v>
      </c>
      <c r="O362" s="149"/>
    </row>
    <row r="363" spans="2:15" s="43" customFormat="1" x14ac:dyDescent="0.2">
      <c r="B363" s="39" t="s">
        <v>37</v>
      </c>
      <c r="C363" s="40"/>
      <c r="D363" s="41">
        <f>+D364</f>
        <v>0</v>
      </c>
      <c r="E363" s="41">
        <f t="shared" ref="E363" si="578">+E364</f>
        <v>1285671.52</v>
      </c>
      <c r="F363" s="41">
        <f t="shared" ref="F363" si="579">+F364</f>
        <v>365363.4</v>
      </c>
      <c r="G363" s="41">
        <f t="shared" ref="G363" si="580">+G364</f>
        <v>0</v>
      </c>
      <c r="H363" s="41">
        <f t="shared" ref="H363" si="581">+H364</f>
        <v>0</v>
      </c>
      <c r="I363" s="41">
        <f t="shared" ref="I363" si="582">+I364</f>
        <v>1651034.92</v>
      </c>
      <c r="J363" s="41">
        <f t="shared" ref="J363" si="583">+J364</f>
        <v>1648260.92</v>
      </c>
      <c r="K363" s="41">
        <f t="shared" ref="K363" si="584">+K364</f>
        <v>0</v>
      </c>
      <c r="L363" s="41">
        <f t="shared" ref="L363" si="585">+L364</f>
        <v>1648260.92</v>
      </c>
      <c r="M363" s="41">
        <f t="shared" ref="M363" si="586">+M364</f>
        <v>1651034.92</v>
      </c>
      <c r="N363" s="32" t="e">
        <f t="shared" si="521"/>
        <v>#DIV/0!</v>
      </c>
      <c r="O363" s="42"/>
    </row>
    <row r="364" spans="2:15" s="43" customFormat="1" x14ac:dyDescent="0.2">
      <c r="B364" s="39" t="s">
        <v>38</v>
      </c>
      <c r="C364" s="40"/>
      <c r="D364" s="41">
        <f>SUM(D365:D371)</f>
        <v>0</v>
      </c>
      <c r="E364" s="41">
        <f t="shared" ref="E364:J364" si="587">SUM(E365:E371)</f>
        <v>1285671.52</v>
      </c>
      <c r="F364" s="41">
        <f t="shared" si="587"/>
        <v>365363.4</v>
      </c>
      <c r="G364" s="41">
        <f t="shared" si="587"/>
        <v>0</v>
      </c>
      <c r="H364" s="41">
        <f t="shared" si="587"/>
        <v>0</v>
      </c>
      <c r="I364" s="41">
        <f t="shared" si="587"/>
        <v>1651034.92</v>
      </c>
      <c r="J364" s="41">
        <f t="shared" si="587"/>
        <v>1648260.92</v>
      </c>
      <c r="K364" s="41">
        <f t="shared" ref="K364" si="588">SUM(K365:K371)</f>
        <v>0</v>
      </c>
      <c r="L364" s="41">
        <f t="shared" ref="L364" si="589">SUM(L365:L371)</f>
        <v>1648260.92</v>
      </c>
      <c r="M364" s="41">
        <f t="shared" ref="M364" si="590">SUM(M365:M371)</f>
        <v>1651034.92</v>
      </c>
      <c r="N364" s="32" t="e">
        <f t="shared" si="521"/>
        <v>#DIV/0!</v>
      </c>
      <c r="O364" s="42"/>
    </row>
    <row r="365" spans="2:15" s="16" customFormat="1" x14ac:dyDescent="0.2">
      <c r="B365" s="34" t="s">
        <v>39</v>
      </c>
      <c r="C365" s="38" t="s">
        <v>68</v>
      </c>
      <c r="D365" s="36">
        <f>+D310+D259+D208+D157+D103+D51</f>
        <v>0</v>
      </c>
      <c r="E365" s="36">
        <f>+E310+E259+E208+E157+E103+E51</f>
        <v>107052.78</v>
      </c>
      <c r="F365" s="36">
        <f>+F310+F259+F208+F157+F103+F51</f>
        <v>48511</v>
      </c>
      <c r="G365" s="36">
        <f>+G310+G259+G208+G157+G103+G51</f>
        <v>0</v>
      </c>
      <c r="H365" s="36">
        <f>+H310+H259+H208+H157+H103+H51</f>
        <v>0</v>
      </c>
      <c r="I365" s="36">
        <f t="shared" ref="I365:I377" si="591">SUM(E365:H365)</f>
        <v>155563.78</v>
      </c>
      <c r="J365" s="36">
        <f>+J310+J259+J208+J157+J103+J51</f>
        <v>152789.78</v>
      </c>
      <c r="K365" s="36">
        <f>+K310+K259+K208+K157+K103+K51</f>
        <v>0</v>
      </c>
      <c r="L365" s="36">
        <f>+L310+L259+L208+L157+L103+L51</f>
        <v>152789.78</v>
      </c>
      <c r="M365" s="51">
        <f t="shared" ref="M365:M378" si="592">I365-D365</f>
        <v>155563.78</v>
      </c>
      <c r="N365" s="32" t="e">
        <f t="shared" si="521"/>
        <v>#DIV/0!</v>
      </c>
      <c r="O365" s="37"/>
    </row>
    <row r="366" spans="2:15" s="16" customFormat="1" x14ac:dyDescent="0.2">
      <c r="B366" s="34" t="s">
        <v>40</v>
      </c>
      <c r="C366" s="38" t="s">
        <v>107</v>
      </c>
      <c r="D366" s="36">
        <f>+D311+D260+D209+D158+D104+D52</f>
        <v>0</v>
      </c>
      <c r="E366" s="36">
        <f>+E311+E260+E209+E158+E104+E52</f>
        <v>280662.74</v>
      </c>
      <c r="F366" s="36">
        <f t="shared" ref="F366:H366" si="593">+F311+F260+F209+F158+F104+F52</f>
        <v>93326.5</v>
      </c>
      <c r="G366" s="36">
        <f t="shared" si="593"/>
        <v>0</v>
      </c>
      <c r="H366" s="36">
        <f t="shared" si="593"/>
        <v>0</v>
      </c>
      <c r="I366" s="36">
        <f t="shared" si="591"/>
        <v>373989.24</v>
      </c>
      <c r="J366" s="36">
        <f t="shared" ref="J366" si="594">+J311+J260+J209+J158+J104+J52</f>
        <v>373989.24</v>
      </c>
      <c r="K366" s="36">
        <f>+K311+K260+K209+K158+K104+K52</f>
        <v>0</v>
      </c>
      <c r="L366" s="36">
        <f t="shared" ref="L366:L371" si="595">+L311+L260+L209+L158+L104+L52</f>
        <v>373989.24</v>
      </c>
      <c r="M366" s="51">
        <f t="shared" si="592"/>
        <v>373989.24</v>
      </c>
      <c r="N366" s="32" t="e">
        <f t="shared" si="521"/>
        <v>#DIV/0!</v>
      </c>
      <c r="O366" s="37"/>
    </row>
    <row r="367" spans="2:15" s="16" customFormat="1" x14ac:dyDescent="0.2">
      <c r="B367" s="34" t="s">
        <v>41</v>
      </c>
      <c r="C367" s="38" t="s">
        <v>107</v>
      </c>
      <c r="D367" s="36">
        <f t="shared" ref="D367:D369" si="596">+D312+D261+D210+D159+D105+D53</f>
        <v>0</v>
      </c>
      <c r="E367" s="36">
        <f>+E312+E261+E210+E159+E105+E53</f>
        <v>33650</v>
      </c>
      <c r="F367" s="36">
        <f t="shared" ref="F367:H367" si="597">+F312+F261+F210+F159+F105+F53</f>
        <v>126245.9</v>
      </c>
      <c r="G367" s="36">
        <f t="shared" si="597"/>
        <v>0</v>
      </c>
      <c r="H367" s="36">
        <f t="shared" si="597"/>
        <v>0</v>
      </c>
      <c r="I367" s="36">
        <f t="shared" si="591"/>
        <v>159895.9</v>
      </c>
      <c r="J367" s="36">
        <f>+J312+J261+J210+J159+J105+J53</f>
        <v>159895.9</v>
      </c>
      <c r="K367" s="36">
        <f>+K312+K261+K210+K159+K105+K53</f>
        <v>0</v>
      </c>
      <c r="L367" s="36">
        <f t="shared" si="595"/>
        <v>159895.9</v>
      </c>
      <c r="M367" s="51">
        <f t="shared" si="592"/>
        <v>159895.9</v>
      </c>
      <c r="N367" s="32" t="e">
        <f t="shared" si="521"/>
        <v>#DIV/0!</v>
      </c>
      <c r="O367" s="37"/>
    </row>
    <row r="368" spans="2:15" s="16" customFormat="1" x14ac:dyDescent="0.2">
      <c r="B368" s="34" t="str">
        <f>+B106</f>
        <v>Trust Liabilities</v>
      </c>
      <c r="C368" s="38" t="s">
        <v>124</v>
      </c>
      <c r="D368" s="36">
        <f t="shared" si="596"/>
        <v>0</v>
      </c>
      <c r="E368" s="36"/>
      <c r="F368" s="36"/>
      <c r="G368" s="36"/>
      <c r="H368" s="36">
        <f>+H106</f>
        <v>0</v>
      </c>
      <c r="I368" s="36">
        <f t="shared" si="591"/>
        <v>0</v>
      </c>
      <c r="J368" s="36">
        <f t="shared" ref="J368" si="598">+J313+J262+J211+J160+J106+J54</f>
        <v>0</v>
      </c>
      <c r="K368" s="36"/>
      <c r="L368" s="36">
        <f t="shared" si="595"/>
        <v>0</v>
      </c>
      <c r="M368" s="51">
        <f t="shared" si="592"/>
        <v>0</v>
      </c>
      <c r="N368" s="32" t="e">
        <f t="shared" si="521"/>
        <v>#DIV/0!</v>
      </c>
      <c r="O368" s="37"/>
    </row>
    <row r="369" spans="2:15" s="57" customFormat="1" ht="14.25" customHeight="1" x14ac:dyDescent="0.2">
      <c r="B369" s="34" t="str">
        <f>+B212</f>
        <v>Others (e.g. AWOP)-Performance Bond</v>
      </c>
      <c r="C369" s="38" t="s">
        <v>124</v>
      </c>
      <c r="D369" s="36">
        <f t="shared" si="596"/>
        <v>0</v>
      </c>
      <c r="E369" s="36">
        <f>+E314+E212+E162+E107</f>
        <v>864306</v>
      </c>
      <c r="F369" s="36">
        <f t="shared" ref="F369:G369" si="599">+F314+F212+F162+F107</f>
        <v>97280</v>
      </c>
      <c r="G369" s="36">
        <f t="shared" si="599"/>
        <v>0</v>
      </c>
      <c r="H369" s="36">
        <f>+H314+H212+H107</f>
        <v>0</v>
      </c>
      <c r="I369" s="36">
        <f t="shared" si="591"/>
        <v>961586</v>
      </c>
      <c r="J369" s="36">
        <f t="shared" ref="J369" si="600">+J314+J263+J212+J161+J107+J55</f>
        <v>961586</v>
      </c>
      <c r="K369" s="36">
        <f>K262+K211+K160+K106+K54</f>
        <v>0</v>
      </c>
      <c r="L369" s="36">
        <f t="shared" si="595"/>
        <v>961586</v>
      </c>
      <c r="M369" s="51">
        <f t="shared" si="592"/>
        <v>961586</v>
      </c>
      <c r="N369" s="32" t="e">
        <f t="shared" si="521"/>
        <v>#DIV/0!</v>
      </c>
      <c r="O369" s="34"/>
    </row>
    <row r="370" spans="2:15" s="16" customFormat="1" ht="14.25" hidden="1" customHeight="1" x14ac:dyDescent="0.2">
      <c r="B370" s="34" t="s">
        <v>111</v>
      </c>
      <c r="C370" s="38"/>
      <c r="D370" s="36"/>
      <c r="E370" s="36">
        <f t="shared" ref="E370:G370" si="601">+E162</f>
        <v>0</v>
      </c>
      <c r="F370" s="36">
        <f t="shared" si="601"/>
        <v>0</v>
      </c>
      <c r="G370" s="36">
        <f t="shared" si="601"/>
        <v>0</v>
      </c>
      <c r="H370" s="36">
        <f>+H162</f>
        <v>0</v>
      </c>
      <c r="I370" s="36">
        <f t="shared" si="591"/>
        <v>0</v>
      </c>
      <c r="J370" s="45">
        <f>+J162</f>
        <v>0</v>
      </c>
      <c r="K370" s="36">
        <f>+K314+K263+K212+K161+K107+K55</f>
        <v>0</v>
      </c>
      <c r="L370" s="36">
        <f t="shared" si="595"/>
        <v>0</v>
      </c>
      <c r="M370" s="51">
        <f t="shared" si="592"/>
        <v>0</v>
      </c>
      <c r="N370" s="32" t="e">
        <f t="shared" si="521"/>
        <v>#DIV/0!</v>
      </c>
      <c r="O370" s="37"/>
    </row>
    <row r="371" spans="2:15" s="57" customFormat="1" ht="14.25" hidden="1" customHeight="1" x14ac:dyDescent="0.2">
      <c r="B371" s="34" t="str">
        <f>+B108</f>
        <v>Refund of Tax Withheld/GSSI</v>
      </c>
      <c r="C371" s="38" t="s">
        <v>119</v>
      </c>
      <c r="D371" s="36"/>
      <c r="E371" s="36">
        <f>+E108</f>
        <v>0</v>
      </c>
      <c r="F371" s="36">
        <f t="shared" ref="F371:J371" si="602">+F108</f>
        <v>0</v>
      </c>
      <c r="G371" s="36">
        <f t="shared" si="602"/>
        <v>0</v>
      </c>
      <c r="H371" s="36">
        <f t="shared" si="602"/>
        <v>0</v>
      </c>
      <c r="I371" s="36">
        <f t="shared" si="591"/>
        <v>0</v>
      </c>
      <c r="J371" s="36">
        <f t="shared" si="602"/>
        <v>0</v>
      </c>
      <c r="K371" s="36">
        <f>+K315+K264+K213+K162+K108+K56</f>
        <v>0</v>
      </c>
      <c r="L371" s="36">
        <f t="shared" si="595"/>
        <v>0</v>
      </c>
      <c r="M371" s="51">
        <f t="shared" si="592"/>
        <v>0</v>
      </c>
      <c r="N371" s="56" t="e">
        <f t="shared" si="521"/>
        <v>#DIV/0!</v>
      </c>
      <c r="O371" s="34"/>
    </row>
    <row r="372" spans="2:15" s="43" customFormat="1" x14ac:dyDescent="0.2">
      <c r="B372" s="39" t="s">
        <v>44</v>
      </c>
      <c r="C372" s="40"/>
      <c r="D372" s="41">
        <f>SUM(D373:D378)</f>
        <v>0</v>
      </c>
      <c r="E372" s="41">
        <f t="shared" ref="E372" si="603">SUM(E373:E378)</f>
        <v>0</v>
      </c>
      <c r="F372" s="41">
        <f t="shared" ref="F372" si="604">SUM(F373:F378)</f>
        <v>0</v>
      </c>
      <c r="G372" s="41">
        <f t="shared" ref="G372" si="605">SUM(G373:G378)</f>
        <v>0</v>
      </c>
      <c r="H372" s="41">
        <f t="shared" ref="H372" si="606">SUM(H373:H378)</f>
        <v>0</v>
      </c>
      <c r="I372" s="36">
        <f t="shared" si="591"/>
        <v>0</v>
      </c>
      <c r="J372" s="36">
        <f t="shared" ref="J372" si="607">+J316+J265+J214+J163+J109+J57</f>
        <v>0</v>
      </c>
      <c r="K372" s="41">
        <f t="shared" ref="K372" si="608">SUM(K373:K378)</f>
        <v>0</v>
      </c>
      <c r="L372" s="41">
        <f t="shared" ref="L372" si="609">SUM(L373:L378)</f>
        <v>0</v>
      </c>
      <c r="M372" s="51">
        <f t="shared" si="592"/>
        <v>0</v>
      </c>
      <c r="N372" s="32" t="e">
        <f t="shared" si="521"/>
        <v>#DIV/0!</v>
      </c>
      <c r="O372" s="42"/>
    </row>
    <row r="373" spans="2:15" s="16" customFormat="1" ht="22.5" x14ac:dyDescent="0.2">
      <c r="B373" s="55" t="s">
        <v>34</v>
      </c>
      <c r="C373" s="38"/>
      <c r="D373" s="36"/>
      <c r="E373" s="37"/>
      <c r="F373" s="37"/>
      <c r="G373" s="37"/>
      <c r="H373" s="37"/>
      <c r="I373" s="36">
        <f t="shared" si="591"/>
        <v>0</v>
      </c>
      <c r="J373" s="37"/>
      <c r="K373" s="37"/>
      <c r="L373" s="37"/>
      <c r="M373" s="51">
        <f t="shared" si="592"/>
        <v>0</v>
      </c>
      <c r="N373" s="32" t="e">
        <f t="shared" si="521"/>
        <v>#DIV/0!</v>
      </c>
      <c r="O373" s="37"/>
    </row>
    <row r="374" spans="2:15" s="16" customFormat="1" hidden="1" x14ac:dyDescent="0.2">
      <c r="B374" s="34" t="s">
        <v>45</v>
      </c>
      <c r="C374" s="38"/>
      <c r="D374" s="36"/>
      <c r="E374" s="37"/>
      <c r="F374" s="37"/>
      <c r="G374" s="37"/>
      <c r="H374" s="37"/>
      <c r="I374" s="36">
        <f t="shared" si="591"/>
        <v>0</v>
      </c>
      <c r="J374" s="37"/>
      <c r="K374" s="37"/>
      <c r="L374" s="37"/>
      <c r="M374" s="51">
        <f t="shared" si="592"/>
        <v>0</v>
      </c>
      <c r="N374" s="32" t="e">
        <f t="shared" si="521"/>
        <v>#DIV/0!</v>
      </c>
      <c r="O374" s="37"/>
    </row>
    <row r="375" spans="2:15" s="16" customFormat="1" hidden="1" x14ac:dyDescent="0.2">
      <c r="B375" s="34" t="s">
        <v>41</v>
      </c>
      <c r="C375" s="38"/>
      <c r="D375" s="36"/>
      <c r="E375" s="37"/>
      <c r="F375" s="37"/>
      <c r="G375" s="37"/>
      <c r="H375" s="37"/>
      <c r="I375" s="36">
        <f t="shared" si="591"/>
        <v>0</v>
      </c>
      <c r="J375" s="37"/>
      <c r="K375" s="37"/>
      <c r="L375" s="37"/>
      <c r="M375" s="51">
        <f t="shared" si="592"/>
        <v>0</v>
      </c>
      <c r="N375" s="32" t="e">
        <f t="shared" si="521"/>
        <v>#DIV/0!</v>
      </c>
      <c r="O375" s="37"/>
    </row>
    <row r="376" spans="2:15" s="16" customFormat="1" hidden="1" x14ac:dyDescent="0.2">
      <c r="B376" s="34" t="s">
        <v>42</v>
      </c>
      <c r="C376" s="38"/>
      <c r="D376" s="36"/>
      <c r="E376" s="37"/>
      <c r="F376" s="37"/>
      <c r="G376" s="37"/>
      <c r="H376" s="37"/>
      <c r="I376" s="36">
        <f t="shared" si="591"/>
        <v>0</v>
      </c>
      <c r="J376" s="37"/>
      <c r="K376" s="37"/>
      <c r="L376" s="37"/>
      <c r="M376" s="51">
        <f t="shared" si="592"/>
        <v>0</v>
      </c>
      <c r="N376" s="32" t="e">
        <f t="shared" si="521"/>
        <v>#DIV/0!</v>
      </c>
      <c r="O376" s="37"/>
    </row>
    <row r="377" spans="2:15" s="16" customFormat="1" hidden="1" x14ac:dyDescent="0.2">
      <c r="B377" s="34" t="s">
        <v>43</v>
      </c>
      <c r="C377" s="38"/>
      <c r="D377" s="36"/>
      <c r="E377" s="37"/>
      <c r="F377" s="37"/>
      <c r="G377" s="37"/>
      <c r="H377" s="37"/>
      <c r="I377" s="36">
        <f t="shared" si="591"/>
        <v>0</v>
      </c>
      <c r="J377" s="37"/>
      <c r="K377" s="37"/>
      <c r="L377" s="37"/>
      <c r="M377" s="51">
        <f t="shared" si="592"/>
        <v>0</v>
      </c>
      <c r="N377" s="32" t="e">
        <f t="shared" si="521"/>
        <v>#DIV/0!</v>
      </c>
      <c r="O377" s="37"/>
    </row>
    <row r="378" spans="2:15" s="57" customFormat="1" ht="11.25" hidden="1" x14ac:dyDescent="0.2">
      <c r="B378" s="34" t="s">
        <v>112</v>
      </c>
      <c r="C378" s="38"/>
      <c r="D378" s="36"/>
      <c r="E378" s="34"/>
      <c r="F378" s="45">
        <f>+F313</f>
        <v>0</v>
      </c>
      <c r="G378" s="45">
        <f t="shared" ref="G378:L378" si="610">+G313</f>
        <v>0</v>
      </c>
      <c r="H378" s="45">
        <f t="shared" si="610"/>
        <v>0</v>
      </c>
      <c r="I378" s="45">
        <f t="shared" si="610"/>
        <v>0</v>
      </c>
      <c r="J378" s="45">
        <f t="shared" si="610"/>
        <v>0</v>
      </c>
      <c r="K378" s="45">
        <f t="shared" si="610"/>
        <v>0</v>
      </c>
      <c r="L378" s="45">
        <f t="shared" si="610"/>
        <v>0</v>
      </c>
      <c r="M378" s="51">
        <f t="shared" si="592"/>
        <v>0</v>
      </c>
      <c r="N378" s="56" t="e">
        <f t="shared" si="521"/>
        <v>#DIV/0!</v>
      </c>
      <c r="O378" s="34"/>
    </row>
    <row r="379" spans="2:15" s="54" customFormat="1" ht="13.5" thickBot="1" x14ac:dyDescent="0.25">
      <c r="B379" s="180" t="s">
        <v>96</v>
      </c>
      <c r="C379" s="151"/>
      <c r="D379" s="181">
        <f>+D326+D362</f>
        <v>17569919.16</v>
      </c>
      <c r="E379" s="181">
        <f>+E326+E362+E358</f>
        <v>11325855.229999999</v>
      </c>
      <c r="F379" s="181">
        <f t="shared" ref="F379:M379" si="611">+F326+F362+F358</f>
        <v>7192967.1600000001</v>
      </c>
      <c r="G379" s="181">
        <f t="shared" si="611"/>
        <v>0</v>
      </c>
      <c r="H379" s="181">
        <f t="shared" si="611"/>
        <v>0</v>
      </c>
      <c r="I379" s="181">
        <f t="shared" si="611"/>
        <v>18518822.390000001</v>
      </c>
      <c r="J379" s="181">
        <f t="shared" si="611"/>
        <v>20474245.130000003</v>
      </c>
      <c r="K379" s="181">
        <f t="shared" si="611"/>
        <v>0</v>
      </c>
      <c r="L379" s="181">
        <f t="shared" si="611"/>
        <v>20474245.130000003</v>
      </c>
      <c r="M379" s="181">
        <f t="shared" si="611"/>
        <v>948903.23000000045</v>
      </c>
      <c r="N379" s="182"/>
      <c r="O379" s="183"/>
    </row>
    <row r="380" spans="2:15" ht="2.25" customHeight="1" thickTop="1" x14ac:dyDescent="0.2">
      <c r="E380" s="153">
        <f>+E323+E272+E221+E170+E116+E64</f>
        <v>11325855.23</v>
      </c>
      <c r="F380" s="153">
        <f t="shared" ref="F380:M380" si="612">+F323+F272+F221+F170+F116+F64</f>
        <v>7192967.1600000001</v>
      </c>
      <c r="G380" s="153">
        <f t="shared" si="612"/>
        <v>0</v>
      </c>
      <c r="H380" s="153">
        <f t="shared" si="612"/>
        <v>0</v>
      </c>
      <c r="I380" s="153">
        <f t="shared" si="612"/>
        <v>18518822.390000001</v>
      </c>
      <c r="J380" s="153">
        <f t="shared" si="612"/>
        <v>20474245.129999999</v>
      </c>
      <c r="K380" s="153">
        <f t="shared" si="612"/>
        <v>0</v>
      </c>
      <c r="L380" s="153">
        <f t="shared" si="612"/>
        <v>20474245.129999999</v>
      </c>
      <c r="M380" s="153">
        <f t="shared" si="612"/>
        <v>948903.23000000056</v>
      </c>
    </row>
    <row r="381" spans="2:15" s="1" customFormat="1" x14ac:dyDescent="0.2">
      <c r="C381" s="2"/>
      <c r="D381" s="3">
        <f>+D323+D272+D221+D170+D116+D64</f>
        <v>17569919.16</v>
      </c>
      <c r="E381" s="3">
        <f>+E323+E272+E221+E170+E116+E64</f>
        <v>11325855.23</v>
      </c>
      <c r="F381" s="3">
        <f t="shared" ref="F381:M381" si="613">+F323+F272+F221+F170+F116+F64</f>
        <v>7192967.1600000001</v>
      </c>
      <c r="G381" s="3">
        <f t="shared" si="613"/>
        <v>0</v>
      </c>
      <c r="H381" s="3">
        <f>+H323+H272+H221+H170+H116+H64</f>
        <v>0</v>
      </c>
      <c r="I381" s="3">
        <f t="shared" si="613"/>
        <v>18518822.390000001</v>
      </c>
      <c r="J381" s="3">
        <f t="shared" si="613"/>
        <v>20474245.129999999</v>
      </c>
      <c r="K381" s="3">
        <f t="shared" si="613"/>
        <v>0</v>
      </c>
      <c r="L381" s="3">
        <f t="shared" si="613"/>
        <v>20474245.129999999</v>
      </c>
      <c r="M381" s="3">
        <f t="shared" si="613"/>
        <v>948903.23000000056</v>
      </c>
      <c r="N381" s="186"/>
    </row>
    <row r="382" spans="2:15" s="1" customFormat="1" ht="7.5" customHeight="1" x14ac:dyDescent="0.2">
      <c r="C382" s="2"/>
      <c r="D382" s="3">
        <f>+D323+D272+D221+D170+D116+D64</f>
        <v>17569919.16</v>
      </c>
      <c r="E382" s="3">
        <f>+E323+E272+E221+E170+E116+E64</f>
        <v>11325855.23</v>
      </c>
      <c r="F382" s="3">
        <f t="shared" ref="F382:N382" si="614">+F323+F272+F221+F170+F116+F64</f>
        <v>7192967.1600000001</v>
      </c>
      <c r="G382" s="3">
        <f t="shared" si="614"/>
        <v>0</v>
      </c>
      <c r="H382" s="3">
        <f t="shared" si="614"/>
        <v>0</v>
      </c>
      <c r="I382" s="3">
        <f t="shared" si="614"/>
        <v>18518822.390000001</v>
      </c>
      <c r="J382" s="3">
        <f t="shared" si="614"/>
        <v>20474245.129999999</v>
      </c>
      <c r="K382" s="3">
        <f t="shared" si="614"/>
        <v>0</v>
      </c>
      <c r="L382" s="3">
        <f t="shared" si="614"/>
        <v>20474245.129999999</v>
      </c>
      <c r="M382" s="3">
        <f t="shared" si="614"/>
        <v>948903.23000000056</v>
      </c>
      <c r="N382" s="3">
        <f t="shared" si="614"/>
        <v>0</v>
      </c>
    </row>
    <row r="383" spans="2:15" customFormat="1" x14ac:dyDescent="0.2">
      <c r="B383" s="172" t="s">
        <v>97</v>
      </c>
      <c r="C383" s="173"/>
      <c r="D383" s="177"/>
      <c r="E383" s="177"/>
      <c r="F383" s="177"/>
      <c r="G383" s="177"/>
      <c r="H383" s="177"/>
      <c r="I383" s="177"/>
      <c r="J383" s="177"/>
      <c r="K383" s="253" t="s">
        <v>98</v>
      </c>
      <c r="L383" s="253"/>
      <c r="M383" s="3">
        <f t="shared" ref="M383" si="615">+M379-M382</f>
        <v>0</v>
      </c>
      <c r="N383" s="174"/>
    </row>
    <row r="384" spans="2:15" s="163" customFormat="1" ht="2.25" customHeight="1" x14ac:dyDescent="0.2">
      <c r="B384" s="159"/>
      <c r="C384" s="160"/>
      <c r="D384" s="158"/>
      <c r="E384" s="161">
        <f>+E382-E379</f>
        <v>0</v>
      </c>
      <c r="F384" s="161"/>
      <c r="G384" s="161"/>
      <c r="H384" s="161"/>
      <c r="I384" s="161"/>
      <c r="J384" s="161"/>
      <c r="K384" s="159"/>
      <c r="L384" s="159" t="s">
        <v>98</v>
      </c>
      <c r="M384" s="159"/>
      <c r="N384" s="162"/>
      <c r="O384" s="159"/>
    </row>
    <row r="385" spans="2:15" s="163" customFormat="1" ht="2.25" customHeight="1" x14ac:dyDescent="0.2">
      <c r="B385" s="159"/>
      <c r="C385" s="160"/>
      <c r="D385" s="158"/>
      <c r="E385" s="161"/>
      <c r="F385" s="161"/>
      <c r="G385" s="161"/>
      <c r="H385" s="161"/>
      <c r="I385" s="161"/>
      <c r="J385" s="161"/>
      <c r="K385" s="159"/>
      <c r="L385" s="159"/>
      <c r="M385" s="159"/>
      <c r="N385" s="162"/>
      <c r="O385" s="159"/>
    </row>
    <row r="386" spans="2:15" s="163" customFormat="1" ht="2.25" customHeight="1" x14ac:dyDescent="0.2">
      <c r="B386" s="159"/>
      <c r="C386" s="160"/>
      <c r="D386" s="158"/>
      <c r="E386" s="161"/>
      <c r="F386" s="161"/>
      <c r="G386" s="161"/>
      <c r="H386" s="161"/>
      <c r="I386" s="161"/>
      <c r="J386" s="161"/>
      <c r="K386" s="159"/>
      <c r="L386" s="159"/>
      <c r="M386" s="159"/>
      <c r="N386" s="162"/>
      <c r="O386" s="159"/>
    </row>
    <row r="387" spans="2:15" s="163" customFormat="1" hidden="1" x14ac:dyDescent="0.2">
      <c r="B387" s="159"/>
      <c r="C387" s="160"/>
      <c r="D387" s="158"/>
      <c r="E387" s="161"/>
      <c r="F387" s="161"/>
      <c r="G387" s="161"/>
      <c r="H387" s="161"/>
      <c r="I387" s="161"/>
      <c r="J387" s="161"/>
      <c r="K387" s="159"/>
      <c r="L387" s="159"/>
      <c r="M387" s="159"/>
      <c r="N387" s="162"/>
      <c r="O387" s="159"/>
    </row>
    <row r="388" spans="2:15" s="163" customFormat="1" ht="2.25" hidden="1" customHeight="1" x14ac:dyDescent="0.2">
      <c r="B388" s="159"/>
      <c r="C388" s="160"/>
      <c r="D388" s="158"/>
      <c r="E388" s="161"/>
      <c r="F388" s="161"/>
      <c r="G388" s="161"/>
      <c r="H388" s="161"/>
      <c r="I388" s="161"/>
      <c r="J388" s="161"/>
      <c r="K388" s="159"/>
      <c r="L388" s="159"/>
      <c r="M388" s="159"/>
      <c r="N388" s="162"/>
      <c r="O388" s="159"/>
    </row>
    <row r="389" spans="2:15" s="163" customFormat="1" hidden="1" x14ac:dyDescent="0.2">
      <c r="B389" s="159"/>
      <c r="C389" s="160"/>
      <c r="D389" s="158"/>
      <c r="E389" s="161"/>
      <c r="F389" s="161"/>
      <c r="G389" s="161"/>
      <c r="H389" s="161"/>
      <c r="I389" s="161"/>
      <c r="J389" s="161"/>
      <c r="K389" s="159"/>
      <c r="L389" s="159"/>
      <c r="M389" s="159"/>
      <c r="N389" s="162"/>
      <c r="O389" s="159"/>
    </row>
    <row r="390" spans="2:15" x14ac:dyDescent="0.2">
      <c r="B390" s="154"/>
      <c r="E390" s="154"/>
      <c r="F390" s="154"/>
      <c r="G390" s="154"/>
      <c r="H390" s="154"/>
      <c r="J390" s="8"/>
      <c r="K390" s="154"/>
      <c r="L390" s="154"/>
      <c r="M390" s="154"/>
      <c r="N390" s="155"/>
      <c r="O390" s="154"/>
    </row>
    <row r="391" spans="2:15" x14ac:dyDescent="0.2">
      <c r="B391" s="248" t="s">
        <v>120</v>
      </c>
      <c r="C391" s="248"/>
      <c r="D391" s="248"/>
      <c r="E391" s="248"/>
      <c r="F391" s="248"/>
      <c r="G391" s="248"/>
      <c r="H391" s="248"/>
      <c r="I391" s="156"/>
      <c r="J391" s="233"/>
      <c r="K391" s="165"/>
      <c r="L391" s="248" t="s">
        <v>129</v>
      </c>
      <c r="M391" s="248"/>
      <c r="N391" s="248"/>
      <c r="O391" s="154"/>
    </row>
    <row r="392" spans="2:15" x14ac:dyDescent="0.2">
      <c r="B392" s="254" t="s">
        <v>108</v>
      </c>
      <c r="C392" s="254"/>
      <c r="D392" s="254"/>
      <c r="E392" s="254"/>
      <c r="F392" s="254"/>
      <c r="G392" s="254"/>
      <c r="H392" s="254"/>
      <c r="I392" s="154"/>
      <c r="J392" s="154"/>
      <c r="K392" s="154"/>
      <c r="L392" s="249" t="s">
        <v>130</v>
      </c>
      <c r="M392" s="249"/>
      <c r="N392" s="249"/>
      <c r="O392" s="154"/>
    </row>
    <row r="393" spans="2:15" x14ac:dyDescent="0.2">
      <c r="B393" s="250">
        <v>45110</v>
      </c>
      <c r="C393" s="250"/>
      <c r="D393" s="250"/>
      <c r="E393" s="250"/>
      <c r="F393" s="250"/>
      <c r="G393" s="250"/>
      <c r="H393" s="250"/>
      <c r="I393" s="167"/>
      <c r="J393" s="231"/>
      <c r="K393" s="154"/>
      <c r="L393" s="250">
        <f>+B393</f>
        <v>45110</v>
      </c>
      <c r="M393" s="249"/>
      <c r="N393" s="249"/>
      <c r="O393" s="154"/>
    </row>
    <row r="394" spans="2:15" x14ac:dyDescent="0.2">
      <c r="B394" s="250"/>
      <c r="C394" s="250"/>
      <c r="D394" s="157"/>
      <c r="E394" s="246"/>
      <c r="F394" s="246"/>
      <c r="G394" s="246"/>
      <c r="H394" s="246"/>
      <c r="I394" s="247"/>
      <c r="J394" s="247"/>
      <c r="K394" s="154"/>
      <c r="L394" s="246"/>
      <c r="M394" s="247"/>
      <c r="N394" s="247"/>
      <c r="O394" s="154"/>
    </row>
    <row r="395" spans="2:15" x14ac:dyDescent="0.2">
      <c r="F395" s="11"/>
    </row>
    <row r="396" spans="2:15" x14ac:dyDescent="0.2">
      <c r="E396" s="11"/>
      <c r="F396" s="165"/>
      <c r="G396" s="11"/>
      <c r="H396" s="11"/>
      <c r="I396" s="11"/>
    </row>
  </sheetData>
  <autoFilter ref="I11:I384" xr:uid="{00000000-0001-0000-0000-000000000000}"/>
  <mergeCells count="21">
    <mergeCell ref="B391:H391"/>
    <mergeCell ref="B392:H392"/>
    <mergeCell ref="B394:C394"/>
    <mergeCell ref="E394:G394"/>
    <mergeCell ref="H394:J394"/>
    <mergeCell ref="B393:H393"/>
    <mergeCell ref="L394:N394"/>
    <mergeCell ref="L391:N391"/>
    <mergeCell ref="L392:N392"/>
    <mergeCell ref="L393:N393"/>
    <mergeCell ref="O10:O11"/>
    <mergeCell ref="K383:L383"/>
    <mergeCell ref="B2:O2"/>
    <mergeCell ref="B1:O1"/>
    <mergeCell ref="B3:O3"/>
    <mergeCell ref="B10:B11"/>
    <mergeCell ref="C10:C11"/>
    <mergeCell ref="D10:D11"/>
    <mergeCell ref="E10:I10"/>
    <mergeCell ref="M10:N10"/>
    <mergeCell ref="J10:L10"/>
  </mergeCells>
  <pageMargins left="0.28999999999999998" right="0.16" top="0.46" bottom="0.16" header="0.11" footer="0.15"/>
  <pageSetup paperSize="9" scale="77" orientation="landscape" r:id="rId1"/>
  <rowBreaks count="6" manualBreakCount="6">
    <brk id="64" max="16383" man="1"/>
    <brk id="116" max="16383" man="1"/>
    <brk id="170" max="16383" man="1"/>
    <brk id="221" max="14" man="1"/>
    <brk id="272" max="16383" man="1"/>
    <brk id="3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1CDC5-671B-489C-8322-A585D249A520}">
  <dimension ref="B1:AE396"/>
  <sheetViews>
    <sheetView topLeftCell="A10" zoomScale="130" zoomScaleNormal="130" zoomScaleSheetLayoutView="100" workbookViewId="0">
      <pane xSplit="4" ySplit="3" topLeftCell="I13" activePane="bottomRight" state="frozen"/>
      <selection activeCell="A10" sqref="A10"/>
      <selection pane="topRight" activeCell="E10" sqref="E10"/>
      <selection pane="bottomLeft" activeCell="A13" sqref="A13"/>
      <selection pane="bottomRight" activeCell="B48" sqref="B48"/>
    </sheetView>
  </sheetViews>
  <sheetFormatPr defaultRowHeight="12.75" x14ac:dyDescent="0.2"/>
  <cols>
    <col min="1" max="1" width="0.28515625" style="9" customWidth="1"/>
    <col min="2" max="2" width="28.7109375" style="9" customWidth="1"/>
    <col min="3" max="3" width="10.85546875" style="152" customWidth="1"/>
    <col min="4" max="4" width="12.42578125" style="8" customWidth="1"/>
    <col min="5" max="7" width="12.42578125" style="211" customWidth="1"/>
    <col min="8" max="8" width="13" style="187" customWidth="1"/>
    <col min="9" max="11" width="13" style="9" customWidth="1"/>
    <col min="12" max="19" width="11.42578125" style="9" customWidth="1"/>
    <col min="20" max="20" width="14" style="9" customWidth="1"/>
    <col min="21" max="21" width="13.7109375" style="8" customWidth="1"/>
    <col min="22" max="22" width="14.140625" style="9" bestFit="1" customWidth="1"/>
    <col min="23" max="23" width="10.140625" style="9" customWidth="1"/>
    <col min="24" max="24" width="12.140625" style="9" customWidth="1"/>
    <col min="25" max="25" width="12.5703125" style="9" bestFit="1" customWidth="1"/>
    <col min="26" max="26" width="8.28515625" style="10" customWidth="1"/>
    <col min="27" max="27" width="12.140625" style="9" customWidth="1"/>
    <col min="28" max="28" width="10.7109375" style="9" bestFit="1" customWidth="1"/>
    <col min="29" max="29" width="12.140625" style="9" bestFit="1" customWidth="1"/>
    <col min="30" max="30" width="11.28515625" style="9" bestFit="1" customWidth="1"/>
    <col min="31" max="16384" width="9.140625" style="9"/>
  </cols>
  <sheetData>
    <row r="1" spans="2:31" x14ac:dyDescent="0.2">
      <c r="B1" s="235" t="s">
        <v>0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</row>
    <row r="2" spans="2:31" ht="15" x14ac:dyDescent="0.25">
      <c r="B2" s="234" t="s">
        <v>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</row>
    <row r="3" spans="2:31" x14ac:dyDescent="0.2">
      <c r="B3" s="236" t="s">
        <v>144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D3" s="9" t="s">
        <v>131</v>
      </c>
      <c r="AE3" s="9" t="s">
        <v>136</v>
      </c>
    </row>
    <row r="4" spans="2:31" x14ac:dyDescent="0.2">
      <c r="AD4" s="9" t="s">
        <v>132</v>
      </c>
    </row>
    <row r="5" spans="2:31" x14ac:dyDescent="0.2">
      <c r="B5" s="6" t="s">
        <v>2</v>
      </c>
      <c r="C5" s="7" t="s">
        <v>57</v>
      </c>
      <c r="AD5" s="9" t="s">
        <v>133</v>
      </c>
      <c r="AE5" s="9" t="s">
        <v>136</v>
      </c>
    </row>
    <row r="6" spans="2:31" x14ac:dyDescent="0.2">
      <c r="B6" s="6" t="s">
        <v>3</v>
      </c>
      <c r="C6" s="7" t="s">
        <v>58</v>
      </c>
      <c r="AD6" s="9" t="s">
        <v>134</v>
      </c>
      <c r="AE6" s="9" t="s">
        <v>136</v>
      </c>
    </row>
    <row r="7" spans="2:31" x14ac:dyDescent="0.2">
      <c r="B7" s="6" t="s">
        <v>4</v>
      </c>
      <c r="C7" s="7" t="s">
        <v>102</v>
      </c>
      <c r="V7" s="11"/>
      <c r="AD7" s="9" t="s">
        <v>135</v>
      </c>
    </row>
    <row r="8" spans="2:31" x14ac:dyDescent="0.2">
      <c r="B8" s="6" t="s">
        <v>5</v>
      </c>
      <c r="C8" s="7" t="s">
        <v>99</v>
      </c>
    </row>
    <row r="9" spans="2:31" x14ac:dyDescent="0.2">
      <c r="B9" s="6" t="s">
        <v>6</v>
      </c>
      <c r="C9" s="7" t="s">
        <v>47</v>
      </c>
    </row>
    <row r="10" spans="2:31" ht="28.5" customHeight="1" x14ac:dyDescent="0.2">
      <c r="B10" s="237" t="s">
        <v>48</v>
      </c>
      <c r="C10" s="239" t="s">
        <v>49</v>
      </c>
      <c r="D10" s="241" t="s">
        <v>50</v>
      </c>
      <c r="E10" s="212"/>
      <c r="F10" s="212"/>
      <c r="G10" s="212"/>
      <c r="H10" s="243" t="s">
        <v>7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5"/>
      <c r="V10" s="243" t="s">
        <v>46</v>
      </c>
      <c r="W10" s="244"/>
      <c r="X10" s="245"/>
      <c r="Y10" s="243" t="s">
        <v>8</v>
      </c>
      <c r="Z10" s="245"/>
      <c r="AA10" s="251" t="s">
        <v>9</v>
      </c>
    </row>
    <row r="11" spans="2:31" s="16" customFormat="1" ht="24" customHeight="1" x14ac:dyDescent="0.2">
      <c r="B11" s="238"/>
      <c r="C11" s="240"/>
      <c r="D11" s="242"/>
      <c r="E11" s="213"/>
      <c r="F11" s="213"/>
      <c r="G11" s="213"/>
      <c r="H11" s="188" t="s">
        <v>51</v>
      </c>
      <c r="I11" s="12"/>
      <c r="J11" s="12"/>
      <c r="K11" s="12"/>
      <c r="L11" s="12" t="s">
        <v>52</v>
      </c>
      <c r="M11" s="12"/>
      <c r="N11" s="12"/>
      <c r="O11" s="12"/>
      <c r="P11" s="12" t="s">
        <v>53</v>
      </c>
      <c r="Q11" s="12"/>
      <c r="R11" s="12"/>
      <c r="S11" s="12"/>
      <c r="T11" s="12" t="s">
        <v>54</v>
      </c>
      <c r="U11" s="13" t="s">
        <v>10</v>
      </c>
      <c r="V11" s="12" t="s">
        <v>55</v>
      </c>
      <c r="W11" s="12" t="s">
        <v>56</v>
      </c>
      <c r="X11" s="14" t="s">
        <v>11</v>
      </c>
      <c r="Y11" s="14" t="s">
        <v>12</v>
      </c>
      <c r="Z11" s="15" t="s">
        <v>13</v>
      </c>
      <c r="AA11" s="252"/>
    </row>
    <row r="12" spans="2:31" x14ac:dyDescent="0.2">
      <c r="B12" s="17">
        <v>1</v>
      </c>
      <c r="C12" s="17">
        <v>2</v>
      </c>
      <c r="D12" s="18">
        <v>3</v>
      </c>
      <c r="E12" s="214" t="s">
        <v>138</v>
      </c>
      <c r="F12" s="214" t="s">
        <v>139</v>
      </c>
      <c r="G12" s="214" t="s">
        <v>142</v>
      </c>
      <c r="H12" s="23">
        <v>4</v>
      </c>
      <c r="I12" s="17" t="s">
        <v>140</v>
      </c>
      <c r="J12" s="17" t="s">
        <v>141</v>
      </c>
      <c r="K12" s="17" t="s">
        <v>143</v>
      </c>
      <c r="L12" s="17">
        <v>5</v>
      </c>
      <c r="M12" s="17" t="s">
        <v>145</v>
      </c>
      <c r="N12" s="17" t="s">
        <v>146</v>
      </c>
      <c r="O12" s="17" t="s">
        <v>147</v>
      </c>
      <c r="P12" s="17">
        <v>6</v>
      </c>
      <c r="Q12" s="17" t="s">
        <v>148</v>
      </c>
      <c r="R12" s="17" t="s">
        <v>149</v>
      </c>
      <c r="S12" s="17" t="s">
        <v>150</v>
      </c>
      <c r="T12" s="17">
        <v>7</v>
      </c>
      <c r="U12" s="19" t="s">
        <v>14</v>
      </c>
      <c r="V12" s="17">
        <v>9</v>
      </c>
      <c r="W12" s="17">
        <v>10</v>
      </c>
      <c r="X12" s="20" t="s">
        <v>15</v>
      </c>
      <c r="Y12" s="20" t="s">
        <v>16</v>
      </c>
      <c r="Z12" s="21" t="s">
        <v>17</v>
      </c>
      <c r="AA12" s="17">
        <v>14</v>
      </c>
    </row>
    <row r="13" spans="2:31" x14ac:dyDescent="0.2">
      <c r="B13" s="22" t="s">
        <v>79</v>
      </c>
      <c r="C13" s="23"/>
      <c r="D13" s="24"/>
      <c r="E13" s="214"/>
      <c r="F13" s="214"/>
      <c r="G13" s="214"/>
      <c r="H13" s="23"/>
      <c r="I13" s="17"/>
      <c r="J13" s="17"/>
      <c r="K13" s="17"/>
      <c r="L13" s="23"/>
      <c r="M13" s="23"/>
      <c r="N13" s="23"/>
      <c r="O13" s="23"/>
      <c r="P13" s="23"/>
      <c r="Q13" s="23"/>
      <c r="R13" s="23"/>
      <c r="S13" s="23"/>
      <c r="T13" s="23"/>
      <c r="U13" s="25"/>
      <c r="V13" s="23"/>
      <c r="W13" s="23"/>
      <c r="X13" s="26"/>
      <c r="Y13" s="26"/>
      <c r="Z13" s="27"/>
      <c r="AA13" s="23"/>
    </row>
    <row r="14" spans="2:31" s="33" customFormat="1" x14ac:dyDescent="0.2">
      <c r="B14" s="28" t="s">
        <v>18</v>
      </c>
      <c r="C14" s="29"/>
      <c r="D14" s="30"/>
      <c r="E14" s="215"/>
      <c r="F14" s="215"/>
      <c r="G14" s="215"/>
      <c r="H14" s="189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0"/>
      <c r="V14" s="31"/>
      <c r="W14" s="31"/>
      <c r="X14" s="31"/>
      <c r="Y14" s="31"/>
      <c r="Z14" s="32"/>
      <c r="AA14" s="31"/>
    </row>
    <row r="15" spans="2:31" s="33" customFormat="1" x14ac:dyDescent="0.2">
      <c r="B15" s="28" t="s">
        <v>19</v>
      </c>
      <c r="C15" s="29"/>
      <c r="D15" s="30">
        <f>+D16</f>
        <v>543000</v>
      </c>
      <c r="E15" s="215"/>
      <c r="F15" s="215"/>
      <c r="G15" s="215"/>
      <c r="H15" s="190">
        <f t="shared" ref="H15:Y15" si="0">+H16</f>
        <v>810457.79</v>
      </c>
      <c r="I15" s="215"/>
      <c r="J15" s="215"/>
      <c r="K15" s="215"/>
      <c r="L15" s="30">
        <f t="shared" si="0"/>
        <v>213699.8</v>
      </c>
      <c r="M15" s="30"/>
      <c r="N15" s="30"/>
      <c r="O15" s="30"/>
      <c r="P15" s="30">
        <f t="shared" si="0"/>
        <v>0</v>
      </c>
      <c r="Q15" s="30"/>
      <c r="R15" s="30"/>
      <c r="S15" s="30"/>
      <c r="T15" s="30">
        <f t="shared" si="0"/>
        <v>0</v>
      </c>
      <c r="U15" s="30">
        <f t="shared" si="0"/>
        <v>1024157.5900000001</v>
      </c>
      <c r="V15" s="30">
        <f t="shared" si="0"/>
        <v>1013705.5900000001</v>
      </c>
      <c r="W15" s="30">
        <f t="shared" si="0"/>
        <v>0</v>
      </c>
      <c r="X15" s="30">
        <f t="shared" si="0"/>
        <v>1013705.5900000001</v>
      </c>
      <c r="Y15" s="30">
        <f t="shared" si="0"/>
        <v>481157.59000000008</v>
      </c>
      <c r="Z15" s="32">
        <f t="shared" ref="Z15:Z46" si="1">+Y15/D15</f>
        <v>0.88610974217311245</v>
      </c>
      <c r="AA15" s="31"/>
    </row>
    <row r="16" spans="2:31" s="33" customFormat="1" x14ac:dyDescent="0.2">
      <c r="B16" s="28" t="s">
        <v>20</v>
      </c>
      <c r="C16" s="29"/>
      <c r="D16" s="30">
        <f>+D17+D24</f>
        <v>543000</v>
      </c>
      <c r="E16" s="215"/>
      <c r="F16" s="215"/>
      <c r="G16" s="215"/>
      <c r="H16" s="190">
        <f t="shared" ref="H16:Y16" si="2">+H17+H24</f>
        <v>810457.79</v>
      </c>
      <c r="I16" s="215"/>
      <c r="J16" s="215"/>
      <c r="K16" s="215"/>
      <c r="L16" s="30">
        <f t="shared" si="2"/>
        <v>213699.8</v>
      </c>
      <c r="M16" s="30"/>
      <c r="N16" s="30"/>
      <c r="O16" s="30"/>
      <c r="P16" s="30">
        <f t="shared" si="2"/>
        <v>0</v>
      </c>
      <c r="Q16" s="30"/>
      <c r="R16" s="30"/>
      <c r="S16" s="30"/>
      <c r="T16" s="30">
        <f t="shared" si="2"/>
        <v>0</v>
      </c>
      <c r="U16" s="30">
        <f t="shared" si="2"/>
        <v>1024157.5900000001</v>
      </c>
      <c r="V16" s="30">
        <f t="shared" si="2"/>
        <v>1013705.5900000001</v>
      </c>
      <c r="W16" s="30">
        <f t="shared" si="2"/>
        <v>0</v>
      </c>
      <c r="X16" s="30">
        <f t="shared" si="2"/>
        <v>1013705.5900000001</v>
      </c>
      <c r="Y16" s="30">
        <f t="shared" si="2"/>
        <v>481157.59000000008</v>
      </c>
      <c r="Z16" s="32">
        <f t="shared" si="1"/>
        <v>0.88610974217311245</v>
      </c>
      <c r="AA16" s="31"/>
    </row>
    <row r="17" spans="2:27" s="33" customFormat="1" x14ac:dyDescent="0.2">
      <c r="B17" s="28" t="s">
        <v>21</v>
      </c>
      <c r="C17" s="29"/>
      <c r="D17" s="30">
        <f>SUM(D18:D23)</f>
        <v>0</v>
      </c>
      <c r="E17" s="215"/>
      <c r="F17" s="215"/>
      <c r="G17" s="215"/>
      <c r="H17" s="190">
        <f t="shared" ref="H17:Y17" si="3">SUM(H18:H23)</f>
        <v>0</v>
      </c>
      <c r="I17" s="215"/>
      <c r="J17" s="215"/>
      <c r="K17" s="215"/>
      <c r="L17" s="30">
        <f t="shared" si="3"/>
        <v>0</v>
      </c>
      <c r="M17" s="30"/>
      <c r="N17" s="30"/>
      <c r="O17" s="30"/>
      <c r="P17" s="30">
        <f t="shared" si="3"/>
        <v>0</v>
      </c>
      <c r="Q17" s="30"/>
      <c r="R17" s="30"/>
      <c r="S17" s="30"/>
      <c r="T17" s="30">
        <f t="shared" si="3"/>
        <v>0</v>
      </c>
      <c r="U17" s="30">
        <f t="shared" si="3"/>
        <v>0</v>
      </c>
      <c r="V17" s="30">
        <f t="shared" si="3"/>
        <v>0</v>
      </c>
      <c r="W17" s="30">
        <f t="shared" si="3"/>
        <v>0</v>
      </c>
      <c r="X17" s="30">
        <f t="shared" si="3"/>
        <v>0</v>
      </c>
      <c r="Y17" s="30">
        <f t="shared" si="3"/>
        <v>0</v>
      </c>
      <c r="Z17" s="32" t="e">
        <f t="shared" si="1"/>
        <v>#DIV/0!</v>
      </c>
      <c r="AA17" s="31"/>
    </row>
    <row r="18" spans="2:27" s="16" customFormat="1" hidden="1" x14ac:dyDescent="0.2">
      <c r="B18" s="34" t="s">
        <v>22</v>
      </c>
      <c r="C18" s="35">
        <v>4010101001</v>
      </c>
      <c r="D18" s="36"/>
      <c r="E18" s="44"/>
      <c r="F18" s="44"/>
      <c r="G18" s="44"/>
      <c r="H18" s="191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6">
        <f t="shared" ref="U18:U26" si="4">SUM(H18:T18)</f>
        <v>0</v>
      </c>
      <c r="V18" s="37"/>
      <c r="W18" s="37"/>
      <c r="X18" s="37"/>
      <c r="Y18" s="30">
        <f t="shared" ref="Y18:Y23" si="5">U18-D18</f>
        <v>0</v>
      </c>
      <c r="Z18" s="32" t="e">
        <f t="shared" si="1"/>
        <v>#DIV/0!</v>
      </c>
      <c r="AA18" s="37"/>
    </row>
    <row r="19" spans="2:27" s="16" customFormat="1" hidden="1" x14ac:dyDescent="0.2">
      <c r="B19" s="34" t="s">
        <v>23</v>
      </c>
      <c r="C19" s="35">
        <v>4010303001</v>
      </c>
      <c r="D19" s="36"/>
      <c r="E19" s="44"/>
      <c r="F19" s="44"/>
      <c r="G19" s="44"/>
      <c r="H19" s="191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6">
        <f t="shared" si="4"/>
        <v>0</v>
      </c>
      <c r="V19" s="37"/>
      <c r="W19" s="37"/>
      <c r="X19" s="37"/>
      <c r="Y19" s="30">
        <f t="shared" si="5"/>
        <v>0</v>
      </c>
      <c r="Z19" s="32" t="e">
        <f t="shared" si="1"/>
        <v>#DIV/0!</v>
      </c>
      <c r="AA19" s="37"/>
    </row>
    <row r="20" spans="2:27" s="16" customFormat="1" hidden="1" x14ac:dyDescent="0.2">
      <c r="B20" s="34" t="s">
        <v>24</v>
      </c>
      <c r="C20" s="35">
        <v>4010303002</v>
      </c>
      <c r="D20" s="36"/>
      <c r="E20" s="44"/>
      <c r="F20" s="44"/>
      <c r="G20" s="44"/>
      <c r="H20" s="191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6">
        <f t="shared" si="4"/>
        <v>0</v>
      </c>
      <c r="V20" s="37"/>
      <c r="W20" s="37"/>
      <c r="X20" s="37"/>
      <c r="Y20" s="30">
        <f t="shared" si="5"/>
        <v>0</v>
      </c>
      <c r="Z20" s="32" t="e">
        <f t="shared" si="1"/>
        <v>#DIV/0!</v>
      </c>
      <c r="AA20" s="37"/>
    </row>
    <row r="21" spans="2:27" s="16" customFormat="1" hidden="1" x14ac:dyDescent="0.2">
      <c r="B21" s="34" t="s">
        <v>25</v>
      </c>
      <c r="C21" s="35">
        <v>4010104000</v>
      </c>
      <c r="D21" s="36"/>
      <c r="E21" s="44"/>
      <c r="F21" s="44"/>
      <c r="G21" s="44"/>
      <c r="H21" s="191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>
        <f t="shared" si="4"/>
        <v>0</v>
      </c>
      <c r="V21" s="37"/>
      <c r="W21" s="37"/>
      <c r="X21" s="37"/>
      <c r="Y21" s="30">
        <f t="shared" si="5"/>
        <v>0</v>
      </c>
      <c r="Z21" s="32" t="e">
        <f t="shared" si="1"/>
        <v>#DIV/0!</v>
      </c>
      <c r="AA21" s="37"/>
    </row>
    <row r="22" spans="2:27" s="16" customFormat="1" hidden="1" x14ac:dyDescent="0.2">
      <c r="B22" s="34" t="s">
        <v>26</v>
      </c>
      <c r="C22" s="38"/>
      <c r="D22" s="36"/>
      <c r="E22" s="44"/>
      <c r="F22" s="44"/>
      <c r="G22" s="44"/>
      <c r="H22" s="191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>
        <f t="shared" si="4"/>
        <v>0</v>
      </c>
      <c r="V22" s="37"/>
      <c r="W22" s="37"/>
      <c r="X22" s="37"/>
      <c r="Y22" s="30">
        <f t="shared" si="5"/>
        <v>0</v>
      </c>
      <c r="Z22" s="32" t="e">
        <f t="shared" si="1"/>
        <v>#DIV/0!</v>
      </c>
      <c r="AA22" s="37"/>
    </row>
    <row r="23" spans="2:27" s="16" customFormat="1" x14ac:dyDescent="0.2">
      <c r="B23" s="34" t="s">
        <v>70</v>
      </c>
      <c r="C23" s="38" t="s">
        <v>71</v>
      </c>
      <c r="D23" s="36"/>
      <c r="E23" s="44"/>
      <c r="F23" s="44"/>
      <c r="G23" s="44"/>
      <c r="H23" s="191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>
        <f t="shared" si="4"/>
        <v>0</v>
      </c>
      <c r="V23" s="37"/>
      <c r="W23" s="37"/>
      <c r="X23" s="37"/>
      <c r="Y23" s="30">
        <f t="shared" si="5"/>
        <v>0</v>
      </c>
      <c r="Z23" s="32" t="e">
        <f t="shared" si="1"/>
        <v>#DIV/0!</v>
      </c>
      <c r="AA23" s="37"/>
    </row>
    <row r="24" spans="2:27" s="43" customFormat="1" x14ac:dyDescent="0.2">
      <c r="B24" s="39" t="s">
        <v>27</v>
      </c>
      <c r="C24" s="40"/>
      <c r="D24" s="41">
        <f>SUM(D25:D35)</f>
        <v>543000</v>
      </c>
      <c r="E24" s="164"/>
      <c r="F24" s="164"/>
      <c r="G24" s="164"/>
      <c r="H24" s="61">
        <f t="shared" ref="H24:T24" si="6">SUM(H25:H35)</f>
        <v>810457.79</v>
      </c>
      <c r="I24" s="164"/>
      <c r="J24" s="164"/>
      <c r="K24" s="164"/>
      <c r="L24" s="41">
        <f t="shared" si="6"/>
        <v>213699.8</v>
      </c>
      <c r="M24" s="41"/>
      <c r="N24" s="41"/>
      <c r="O24" s="41"/>
      <c r="P24" s="41">
        <f t="shared" si="6"/>
        <v>0</v>
      </c>
      <c r="Q24" s="41"/>
      <c r="R24" s="41"/>
      <c r="S24" s="41"/>
      <c r="T24" s="41">
        <f t="shared" si="6"/>
        <v>0</v>
      </c>
      <c r="U24" s="41">
        <f t="shared" si="4"/>
        <v>1024157.5900000001</v>
      </c>
      <c r="V24" s="41">
        <f t="shared" ref="V24:Y24" si="7">SUM(V25:V35)</f>
        <v>1013705.5900000001</v>
      </c>
      <c r="W24" s="41">
        <f t="shared" si="7"/>
        <v>0</v>
      </c>
      <c r="X24" s="41">
        <f t="shared" si="7"/>
        <v>1013705.5900000001</v>
      </c>
      <c r="Y24" s="41">
        <f t="shared" si="7"/>
        <v>481157.59000000008</v>
      </c>
      <c r="Z24" s="32">
        <f t="shared" si="1"/>
        <v>0.88610974217311245</v>
      </c>
      <c r="AA24" s="42"/>
    </row>
    <row r="25" spans="2:27" s="16" customFormat="1" x14ac:dyDescent="0.2">
      <c r="B25" s="34" t="s">
        <v>77</v>
      </c>
      <c r="C25" s="38" t="s">
        <v>72</v>
      </c>
      <c r="D25" s="36">
        <v>4000</v>
      </c>
      <c r="E25" s="44"/>
      <c r="F25" s="44"/>
      <c r="G25" s="44"/>
      <c r="H25" s="192"/>
      <c r="I25" s="44"/>
      <c r="J25" s="44"/>
      <c r="K25" s="44"/>
      <c r="L25" s="36">
        <f>SUM(I25:K25)</f>
        <v>0</v>
      </c>
      <c r="M25" s="36"/>
      <c r="N25" s="36"/>
      <c r="O25" s="36"/>
      <c r="P25" s="36"/>
      <c r="Q25" s="36"/>
      <c r="R25" s="36"/>
      <c r="S25" s="36"/>
      <c r="T25" s="36"/>
      <c r="U25" s="36">
        <f t="shared" si="4"/>
        <v>0</v>
      </c>
      <c r="V25" s="36">
        <f>+U25</f>
        <v>0</v>
      </c>
      <c r="W25" s="36"/>
      <c r="X25" s="45">
        <f t="shared" ref="X25:X35" si="8">SUM(V25:W25)</f>
        <v>0</v>
      </c>
      <c r="Y25" s="46">
        <f t="shared" ref="Y25:Y35" si="9">U25-D25</f>
        <v>-4000</v>
      </c>
      <c r="Z25" s="32">
        <f t="shared" si="1"/>
        <v>-1</v>
      </c>
      <c r="AA25" s="37"/>
    </row>
    <row r="26" spans="2:27" s="16" customFormat="1" x14ac:dyDescent="0.2">
      <c r="B26" s="34" t="s">
        <v>28</v>
      </c>
      <c r="C26" s="38" t="s">
        <v>59</v>
      </c>
      <c r="D26" s="36">
        <v>1000</v>
      </c>
      <c r="E26" s="44"/>
      <c r="F26" s="44"/>
      <c r="G26" s="44"/>
      <c r="H26" s="192"/>
      <c r="I26" s="44"/>
      <c r="J26" s="44"/>
      <c r="K26" s="44"/>
      <c r="L26" s="36">
        <f t="shared" ref="L26:L35" si="10">SUM(I26:K26)</f>
        <v>0</v>
      </c>
      <c r="M26" s="36"/>
      <c r="N26" s="36"/>
      <c r="O26" s="36"/>
      <c r="P26" s="36"/>
      <c r="Q26" s="36"/>
      <c r="R26" s="36"/>
      <c r="S26" s="36"/>
      <c r="T26" s="36"/>
      <c r="U26" s="36">
        <f t="shared" si="4"/>
        <v>0</v>
      </c>
      <c r="V26" s="36">
        <f t="shared" ref="V26:V35" si="11">+U26</f>
        <v>0</v>
      </c>
      <c r="W26" s="36"/>
      <c r="X26" s="45">
        <f t="shared" si="8"/>
        <v>0</v>
      </c>
      <c r="Y26" s="46">
        <f t="shared" si="9"/>
        <v>-1000</v>
      </c>
      <c r="Z26" s="32">
        <f t="shared" si="1"/>
        <v>-1</v>
      </c>
      <c r="AA26" s="37"/>
    </row>
    <row r="27" spans="2:27" s="16" customFormat="1" x14ac:dyDescent="0.2">
      <c r="B27" s="34" t="s">
        <v>78</v>
      </c>
      <c r="C27" s="38" t="s">
        <v>73</v>
      </c>
      <c r="D27" s="36">
        <v>110000</v>
      </c>
      <c r="E27" s="44">
        <v>31250</v>
      </c>
      <c r="F27" s="44">
        <v>33173</v>
      </c>
      <c r="G27" s="44">
        <v>51535</v>
      </c>
      <c r="H27" s="192">
        <v>115958</v>
      </c>
      <c r="I27" s="44">
        <v>38985</v>
      </c>
      <c r="J27" s="44">
        <v>59405</v>
      </c>
      <c r="K27" s="44">
        <v>52640</v>
      </c>
      <c r="L27" s="36">
        <f t="shared" si="10"/>
        <v>151030</v>
      </c>
      <c r="M27" s="36"/>
      <c r="N27" s="36"/>
      <c r="O27" s="36"/>
      <c r="P27" s="36"/>
      <c r="Q27" s="36"/>
      <c r="R27" s="36"/>
      <c r="S27" s="36"/>
      <c r="T27" s="36"/>
      <c r="U27" s="36">
        <f>+H27+L27+P27+T27</f>
        <v>266988</v>
      </c>
      <c r="V27" s="36">
        <f>+U27-10212</f>
        <v>256776</v>
      </c>
      <c r="W27" s="36"/>
      <c r="X27" s="45">
        <f t="shared" si="8"/>
        <v>256776</v>
      </c>
      <c r="Y27" s="46">
        <f t="shared" si="9"/>
        <v>156988</v>
      </c>
      <c r="Z27" s="32">
        <f t="shared" si="1"/>
        <v>1.4271636363636364</v>
      </c>
      <c r="AA27" s="37"/>
    </row>
    <row r="28" spans="2:27" s="16" customFormat="1" x14ac:dyDescent="0.2">
      <c r="B28" s="34" t="s">
        <v>63</v>
      </c>
      <c r="C28" s="38" t="s">
        <v>64</v>
      </c>
      <c r="D28" s="36"/>
      <c r="E28" s="44"/>
      <c r="F28" s="44"/>
      <c r="G28" s="44">
        <v>500</v>
      </c>
      <c r="H28" s="192">
        <v>500</v>
      </c>
      <c r="I28" s="44"/>
      <c r="J28" s="44"/>
      <c r="K28" s="44">
        <v>550</v>
      </c>
      <c r="L28" s="36">
        <f t="shared" si="10"/>
        <v>550</v>
      </c>
      <c r="M28" s="36"/>
      <c r="N28" s="36"/>
      <c r="O28" s="36"/>
      <c r="P28" s="36"/>
      <c r="Q28" s="36"/>
      <c r="R28" s="36"/>
      <c r="S28" s="36"/>
      <c r="T28" s="36"/>
      <c r="U28" s="36">
        <f t="shared" ref="U28:U44" si="12">+H28+L28+P28+T28</f>
        <v>1050</v>
      </c>
      <c r="V28" s="36">
        <f t="shared" si="11"/>
        <v>1050</v>
      </c>
      <c r="W28" s="36"/>
      <c r="X28" s="45">
        <f t="shared" si="8"/>
        <v>1050</v>
      </c>
      <c r="Y28" s="46">
        <f t="shared" si="9"/>
        <v>1050</v>
      </c>
      <c r="Z28" s="32" t="e">
        <f t="shared" si="1"/>
        <v>#DIV/0!</v>
      </c>
      <c r="AA28" s="37"/>
    </row>
    <row r="29" spans="2:27" s="16" customFormat="1" x14ac:dyDescent="0.2">
      <c r="B29" s="34" t="s">
        <v>76</v>
      </c>
      <c r="C29" s="38" t="s">
        <v>75</v>
      </c>
      <c r="D29" s="36"/>
      <c r="E29" s="44"/>
      <c r="F29" s="44"/>
      <c r="G29" s="44"/>
      <c r="H29" s="192"/>
      <c r="I29" s="44"/>
      <c r="J29" s="44"/>
      <c r="K29" s="44"/>
      <c r="L29" s="36">
        <f t="shared" si="10"/>
        <v>0</v>
      </c>
      <c r="M29" s="36"/>
      <c r="N29" s="36"/>
      <c r="O29" s="36"/>
      <c r="P29" s="36"/>
      <c r="Q29" s="36"/>
      <c r="R29" s="36"/>
      <c r="S29" s="36"/>
      <c r="T29" s="36"/>
      <c r="U29" s="36">
        <f t="shared" si="12"/>
        <v>0</v>
      </c>
      <c r="V29" s="36">
        <f t="shared" si="11"/>
        <v>0</v>
      </c>
      <c r="W29" s="36"/>
      <c r="X29" s="45">
        <f t="shared" si="8"/>
        <v>0</v>
      </c>
      <c r="Y29" s="46">
        <f t="shared" si="9"/>
        <v>0</v>
      </c>
      <c r="Z29" s="32" t="e">
        <f t="shared" si="1"/>
        <v>#DIV/0!</v>
      </c>
      <c r="AA29" s="37"/>
    </row>
    <row r="30" spans="2:27" s="16" customFormat="1" x14ac:dyDescent="0.2">
      <c r="B30" s="34" t="s">
        <v>80</v>
      </c>
      <c r="C30" s="38" t="s">
        <v>74</v>
      </c>
      <c r="D30" s="36">
        <v>86000</v>
      </c>
      <c r="E30" s="44"/>
      <c r="F30" s="44"/>
      <c r="G30" s="44">
        <v>500</v>
      </c>
      <c r="H30" s="192">
        <v>500</v>
      </c>
      <c r="I30" s="44">
        <v>500</v>
      </c>
      <c r="J30" s="44"/>
      <c r="K30" s="44">
        <v>6000</v>
      </c>
      <c r="L30" s="36">
        <f t="shared" si="10"/>
        <v>6500</v>
      </c>
      <c r="M30" s="36"/>
      <c r="N30" s="36"/>
      <c r="O30" s="36"/>
      <c r="P30" s="36"/>
      <c r="Q30" s="36"/>
      <c r="R30" s="36"/>
      <c r="S30" s="36"/>
      <c r="T30" s="36"/>
      <c r="U30" s="36">
        <f t="shared" si="12"/>
        <v>7000</v>
      </c>
      <c r="V30" s="36">
        <f t="shared" si="11"/>
        <v>7000</v>
      </c>
      <c r="W30" s="36"/>
      <c r="X30" s="45">
        <f t="shared" si="8"/>
        <v>7000</v>
      </c>
      <c r="Y30" s="46">
        <f t="shared" si="9"/>
        <v>-79000</v>
      </c>
      <c r="Z30" s="32">
        <f t="shared" si="1"/>
        <v>-0.91860465116279066</v>
      </c>
      <c r="AA30" s="37"/>
    </row>
    <row r="31" spans="2:27" s="16" customFormat="1" x14ac:dyDescent="0.2">
      <c r="B31" s="34" t="s">
        <v>81</v>
      </c>
      <c r="C31" s="38" t="s">
        <v>82</v>
      </c>
      <c r="D31" s="36"/>
      <c r="E31" s="44"/>
      <c r="F31" s="44"/>
      <c r="G31" s="44"/>
      <c r="H31" s="192"/>
      <c r="I31" s="44"/>
      <c r="J31" s="44"/>
      <c r="K31" s="44"/>
      <c r="L31" s="36">
        <f t="shared" si="10"/>
        <v>0</v>
      </c>
      <c r="M31" s="36"/>
      <c r="N31" s="36"/>
      <c r="O31" s="36"/>
      <c r="P31" s="36"/>
      <c r="Q31" s="36"/>
      <c r="R31" s="36"/>
      <c r="S31" s="36"/>
      <c r="T31" s="36"/>
      <c r="U31" s="36">
        <f t="shared" si="12"/>
        <v>0</v>
      </c>
      <c r="V31" s="36">
        <f t="shared" si="11"/>
        <v>0</v>
      </c>
      <c r="W31" s="36"/>
      <c r="X31" s="45">
        <f t="shared" si="8"/>
        <v>0</v>
      </c>
      <c r="Y31" s="46">
        <f t="shared" si="9"/>
        <v>0</v>
      </c>
      <c r="Z31" s="32" t="e">
        <f t="shared" si="1"/>
        <v>#DIV/0!</v>
      </c>
      <c r="AA31" s="37"/>
    </row>
    <row r="32" spans="2:27" s="16" customFormat="1" x14ac:dyDescent="0.2">
      <c r="B32" s="34" t="s">
        <v>65</v>
      </c>
      <c r="C32" s="38" t="s">
        <v>83</v>
      </c>
      <c r="D32" s="36">
        <v>132000</v>
      </c>
      <c r="E32" s="44">
        <f>18017+1560</f>
        <v>19577</v>
      </c>
      <c r="F32" s="44">
        <f>1800+15852</f>
        <v>17652</v>
      </c>
      <c r="G32" s="44">
        <f>2960+19963</f>
        <v>22923</v>
      </c>
      <c r="H32" s="192">
        <v>60152</v>
      </c>
      <c r="I32" s="44">
        <f>1840+12162</f>
        <v>14002</v>
      </c>
      <c r="J32" s="44">
        <f>15617.4+240</f>
        <v>15857.4</v>
      </c>
      <c r="K32" s="44">
        <f>17401+600</f>
        <v>18001</v>
      </c>
      <c r="L32" s="36">
        <f t="shared" si="10"/>
        <v>47860.4</v>
      </c>
      <c r="M32" s="36"/>
      <c r="N32" s="36"/>
      <c r="O32" s="36"/>
      <c r="P32" s="36"/>
      <c r="Q32" s="36"/>
      <c r="R32" s="36"/>
      <c r="S32" s="36"/>
      <c r="T32" s="36"/>
      <c r="U32" s="36">
        <f t="shared" si="12"/>
        <v>108012.4</v>
      </c>
      <c r="V32" s="36">
        <f>+U32-240</f>
        <v>107772.4</v>
      </c>
      <c r="W32" s="36"/>
      <c r="X32" s="45">
        <f t="shared" si="8"/>
        <v>107772.4</v>
      </c>
      <c r="Y32" s="46">
        <f t="shared" si="9"/>
        <v>-23987.600000000006</v>
      </c>
      <c r="Z32" s="32">
        <f t="shared" si="1"/>
        <v>-0.18172424242424245</v>
      </c>
      <c r="AA32" s="37"/>
    </row>
    <row r="33" spans="2:27" s="16" customFormat="1" x14ac:dyDescent="0.2">
      <c r="B33" s="34" t="s">
        <v>84</v>
      </c>
      <c r="C33" s="38" t="s">
        <v>85</v>
      </c>
      <c r="D33" s="36">
        <v>10000</v>
      </c>
      <c r="E33" s="44"/>
      <c r="F33" s="44"/>
      <c r="G33" s="44"/>
      <c r="H33" s="192"/>
      <c r="I33" s="44"/>
      <c r="J33" s="44"/>
      <c r="K33" s="44"/>
      <c r="L33" s="36">
        <f t="shared" si="10"/>
        <v>0</v>
      </c>
      <c r="M33" s="36"/>
      <c r="N33" s="36"/>
      <c r="O33" s="36"/>
      <c r="P33" s="36"/>
      <c r="Q33" s="36"/>
      <c r="R33" s="36"/>
      <c r="S33" s="36"/>
      <c r="T33" s="36"/>
      <c r="U33" s="36">
        <f t="shared" si="12"/>
        <v>0</v>
      </c>
      <c r="V33" s="36">
        <f t="shared" si="11"/>
        <v>0</v>
      </c>
      <c r="W33" s="36"/>
      <c r="X33" s="45">
        <f t="shared" si="8"/>
        <v>0</v>
      </c>
      <c r="Y33" s="46">
        <f t="shared" si="9"/>
        <v>-10000</v>
      </c>
      <c r="Z33" s="32">
        <f t="shared" si="1"/>
        <v>-1</v>
      </c>
      <c r="AA33" s="37"/>
    </row>
    <row r="34" spans="2:27" s="54" customFormat="1" ht="22.5" x14ac:dyDescent="0.2">
      <c r="B34" s="47" t="s">
        <v>116</v>
      </c>
      <c r="C34" s="38" t="s">
        <v>117</v>
      </c>
      <c r="D34" s="48"/>
      <c r="E34" s="49"/>
      <c r="F34" s="49"/>
      <c r="G34" s="49"/>
      <c r="H34" s="193"/>
      <c r="I34" s="49"/>
      <c r="J34" s="49"/>
      <c r="K34" s="49"/>
      <c r="L34" s="36">
        <f t="shared" si="10"/>
        <v>0</v>
      </c>
      <c r="M34" s="36"/>
      <c r="N34" s="36"/>
      <c r="O34" s="36"/>
      <c r="P34" s="48"/>
      <c r="Q34" s="48"/>
      <c r="R34" s="48"/>
      <c r="S34" s="48"/>
      <c r="T34" s="48"/>
      <c r="U34" s="36">
        <f t="shared" si="12"/>
        <v>0</v>
      </c>
      <c r="V34" s="48">
        <f>+U34</f>
        <v>0</v>
      </c>
      <c r="W34" s="48"/>
      <c r="X34" s="50">
        <f t="shared" si="8"/>
        <v>0</v>
      </c>
      <c r="Y34" s="51">
        <f t="shared" si="9"/>
        <v>0</v>
      </c>
      <c r="Z34" s="52" t="e">
        <f t="shared" si="1"/>
        <v>#DIV/0!</v>
      </c>
      <c r="AA34" s="53"/>
    </row>
    <row r="35" spans="2:27" s="54" customFormat="1" ht="33.75" x14ac:dyDescent="0.2">
      <c r="B35" s="47" t="s">
        <v>29</v>
      </c>
      <c r="C35" s="38" t="s">
        <v>67</v>
      </c>
      <c r="D35" s="48">
        <v>200000</v>
      </c>
      <c r="E35" s="49">
        <v>619298.6</v>
      </c>
      <c r="F35" s="49"/>
      <c r="G35" s="49">
        <v>14049.19</v>
      </c>
      <c r="H35" s="193">
        <v>633347.79</v>
      </c>
      <c r="I35" s="49">
        <v>2709.45</v>
      </c>
      <c r="J35" s="49">
        <v>5049.95</v>
      </c>
      <c r="K35" s="49"/>
      <c r="L35" s="48">
        <f t="shared" si="10"/>
        <v>7759.4</v>
      </c>
      <c r="M35" s="48"/>
      <c r="N35" s="48"/>
      <c r="O35" s="48"/>
      <c r="P35" s="48"/>
      <c r="Q35" s="48"/>
      <c r="R35" s="48"/>
      <c r="S35" s="48"/>
      <c r="T35" s="48"/>
      <c r="U35" s="48">
        <f t="shared" si="12"/>
        <v>641107.19000000006</v>
      </c>
      <c r="V35" s="48">
        <f t="shared" si="11"/>
        <v>641107.19000000006</v>
      </c>
      <c r="W35" s="48"/>
      <c r="X35" s="50">
        <f t="shared" si="8"/>
        <v>641107.19000000006</v>
      </c>
      <c r="Y35" s="51">
        <f t="shared" si="9"/>
        <v>441107.19000000006</v>
      </c>
      <c r="Z35" s="52">
        <f t="shared" si="1"/>
        <v>2.2055359500000002</v>
      </c>
      <c r="AA35" s="53"/>
    </row>
    <row r="36" spans="2:27" s="43" customFormat="1" x14ac:dyDescent="0.2">
      <c r="B36" s="39" t="s">
        <v>30</v>
      </c>
      <c r="C36" s="40"/>
      <c r="D36" s="41">
        <f>+D37+D44</f>
        <v>0</v>
      </c>
      <c r="E36" s="164"/>
      <c r="F36" s="164"/>
      <c r="G36" s="164"/>
      <c r="H36" s="61">
        <f>+H37+H44</f>
        <v>0</v>
      </c>
      <c r="I36" s="164"/>
      <c r="J36" s="164"/>
      <c r="K36" s="164"/>
      <c r="L36" s="41">
        <f t="shared" ref="L36:Y36" si="13">+L37+L44</f>
        <v>0</v>
      </c>
      <c r="M36" s="41"/>
      <c r="N36" s="41"/>
      <c r="O36" s="41"/>
      <c r="P36" s="41">
        <f t="shared" si="13"/>
        <v>0</v>
      </c>
      <c r="Q36" s="41"/>
      <c r="R36" s="41"/>
      <c r="S36" s="41"/>
      <c r="T36" s="41">
        <f t="shared" si="13"/>
        <v>0</v>
      </c>
      <c r="U36" s="36">
        <f t="shared" si="12"/>
        <v>0</v>
      </c>
      <c r="V36" s="41">
        <f t="shared" si="13"/>
        <v>0</v>
      </c>
      <c r="W36" s="41">
        <f t="shared" si="13"/>
        <v>0</v>
      </c>
      <c r="X36" s="41">
        <f t="shared" si="13"/>
        <v>0</v>
      </c>
      <c r="Y36" s="41">
        <f t="shared" si="13"/>
        <v>0</v>
      </c>
      <c r="Z36" s="32" t="e">
        <f t="shared" si="1"/>
        <v>#DIV/0!</v>
      </c>
      <c r="AA36" s="42"/>
    </row>
    <row r="37" spans="2:27" s="43" customFormat="1" x14ac:dyDescent="0.2">
      <c r="B37" s="39" t="s">
        <v>21</v>
      </c>
      <c r="C37" s="40"/>
      <c r="D37" s="41">
        <f>SUM(D39:D43)</f>
        <v>0</v>
      </c>
      <c r="E37" s="164"/>
      <c r="F37" s="164"/>
      <c r="G37" s="164"/>
      <c r="H37" s="61">
        <f t="shared" ref="H37:Y37" si="14">SUM(H39:H43)</f>
        <v>0</v>
      </c>
      <c r="I37" s="164"/>
      <c r="J37" s="164"/>
      <c r="K37" s="164"/>
      <c r="L37" s="41">
        <f t="shared" si="14"/>
        <v>0</v>
      </c>
      <c r="M37" s="41"/>
      <c r="N37" s="41"/>
      <c r="O37" s="41"/>
      <c r="P37" s="41">
        <f t="shared" si="14"/>
        <v>0</v>
      </c>
      <c r="Q37" s="41"/>
      <c r="R37" s="41"/>
      <c r="S37" s="41"/>
      <c r="T37" s="41">
        <f t="shared" si="14"/>
        <v>0</v>
      </c>
      <c r="U37" s="36">
        <f t="shared" si="12"/>
        <v>0</v>
      </c>
      <c r="V37" s="41">
        <f t="shared" si="14"/>
        <v>0</v>
      </c>
      <c r="W37" s="41">
        <f t="shared" si="14"/>
        <v>0</v>
      </c>
      <c r="X37" s="41">
        <f t="shared" si="14"/>
        <v>0</v>
      </c>
      <c r="Y37" s="41">
        <f t="shared" si="14"/>
        <v>0</v>
      </c>
      <c r="Z37" s="32" t="e">
        <f t="shared" si="1"/>
        <v>#DIV/0!</v>
      </c>
      <c r="AA37" s="42"/>
    </row>
    <row r="38" spans="2:27" s="16" customFormat="1" ht="22.5" hidden="1" x14ac:dyDescent="0.2">
      <c r="B38" s="34" t="s">
        <v>31</v>
      </c>
      <c r="C38" s="38"/>
      <c r="D38" s="36"/>
      <c r="E38" s="44"/>
      <c r="F38" s="44"/>
      <c r="G38" s="44"/>
      <c r="H38" s="191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6">
        <f t="shared" si="12"/>
        <v>0</v>
      </c>
      <c r="V38" s="37"/>
      <c r="W38" s="37"/>
      <c r="X38" s="37"/>
      <c r="Y38" s="37"/>
      <c r="Z38" s="32" t="e">
        <f t="shared" si="1"/>
        <v>#DIV/0!</v>
      </c>
      <c r="AA38" s="37"/>
    </row>
    <row r="39" spans="2:27" s="16" customFormat="1" hidden="1" x14ac:dyDescent="0.2">
      <c r="B39" s="34" t="s">
        <v>22</v>
      </c>
      <c r="C39" s="35" t="s">
        <v>60</v>
      </c>
      <c r="D39" s="36"/>
      <c r="E39" s="44"/>
      <c r="F39" s="44"/>
      <c r="G39" s="44"/>
      <c r="H39" s="191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6">
        <f t="shared" si="12"/>
        <v>0</v>
      </c>
      <c r="V39" s="37"/>
      <c r="W39" s="37"/>
      <c r="X39" s="37"/>
      <c r="Y39" s="37"/>
      <c r="Z39" s="32" t="e">
        <f t="shared" si="1"/>
        <v>#DIV/0!</v>
      </c>
      <c r="AA39" s="37"/>
    </row>
    <row r="40" spans="2:27" s="16" customFormat="1" hidden="1" x14ac:dyDescent="0.2">
      <c r="B40" s="34" t="s">
        <v>23</v>
      </c>
      <c r="C40" s="35" t="s">
        <v>61</v>
      </c>
      <c r="D40" s="36"/>
      <c r="E40" s="44"/>
      <c r="F40" s="44"/>
      <c r="G40" s="44"/>
      <c r="H40" s="191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6">
        <f t="shared" si="12"/>
        <v>0</v>
      </c>
      <c r="V40" s="37"/>
      <c r="W40" s="37"/>
      <c r="X40" s="37"/>
      <c r="Y40" s="37"/>
      <c r="Z40" s="32" t="e">
        <f t="shared" si="1"/>
        <v>#DIV/0!</v>
      </c>
      <c r="AA40" s="37"/>
    </row>
    <row r="41" spans="2:27" s="16" customFormat="1" hidden="1" x14ac:dyDescent="0.2">
      <c r="B41" s="34" t="s">
        <v>24</v>
      </c>
      <c r="C41" s="35" t="s">
        <v>62</v>
      </c>
      <c r="D41" s="36"/>
      <c r="E41" s="44"/>
      <c r="F41" s="44"/>
      <c r="G41" s="44"/>
      <c r="H41" s="191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6">
        <f t="shared" si="12"/>
        <v>0</v>
      </c>
      <c r="V41" s="37"/>
      <c r="W41" s="37"/>
      <c r="X41" s="37"/>
      <c r="Y41" s="37"/>
      <c r="Z41" s="32" t="e">
        <f t="shared" si="1"/>
        <v>#DIV/0!</v>
      </c>
      <c r="AA41" s="37"/>
    </row>
    <row r="42" spans="2:27" s="16" customFormat="1" hidden="1" x14ac:dyDescent="0.2">
      <c r="B42" s="34" t="s">
        <v>32</v>
      </c>
      <c r="C42" s="38"/>
      <c r="D42" s="36"/>
      <c r="E42" s="44"/>
      <c r="F42" s="44"/>
      <c r="G42" s="44"/>
      <c r="H42" s="191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6">
        <f t="shared" si="12"/>
        <v>0</v>
      </c>
      <c r="V42" s="37"/>
      <c r="W42" s="37"/>
      <c r="X42" s="37"/>
      <c r="Y42" s="37"/>
      <c r="Z42" s="32" t="e">
        <f t="shared" si="1"/>
        <v>#DIV/0!</v>
      </c>
      <c r="AA42" s="37"/>
    </row>
    <row r="43" spans="2:27" s="16" customFormat="1" hidden="1" x14ac:dyDescent="0.2">
      <c r="B43" s="34" t="s">
        <v>33</v>
      </c>
      <c r="C43" s="38"/>
      <c r="D43" s="36"/>
      <c r="E43" s="44"/>
      <c r="F43" s="44"/>
      <c r="G43" s="44"/>
      <c r="H43" s="191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6">
        <f t="shared" si="12"/>
        <v>0</v>
      </c>
      <c r="V43" s="37"/>
      <c r="W43" s="37"/>
      <c r="X43" s="37"/>
      <c r="Y43" s="37"/>
      <c r="Z43" s="32" t="e">
        <f t="shared" si="1"/>
        <v>#DIV/0!</v>
      </c>
      <c r="AA43" s="37"/>
    </row>
    <row r="44" spans="2:27" s="43" customFormat="1" x14ac:dyDescent="0.2">
      <c r="B44" s="39" t="s">
        <v>27</v>
      </c>
      <c r="C44" s="40"/>
      <c r="D44" s="41">
        <f>SUM(D45:D46)</f>
        <v>0</v>
      </c>
      <c r="E44" s="164"/>
      <c r="F44" s="164"/>
      <c r="G44" s="164"/>
      <c r="H44" s="61">
        <f>SUM(H45:H47)</f>
        <v>0</v>
      </c>
      <c r="I44" s="164"/>
      <c r="J44" s="164"/>
      <c r="K44" s="164"/>
      <c r="L44" s="41">
        <f t="shared" ref="L44:Y44" si="15">SUM(L45:L47)</f>
        <v>0</v>
      </c>
      <c r="M44" s="41"/>
      <c r="N44" s="41"/>
      <c r="O44" s="41"/>
      <c r="P44" s="41">
        <f t="shared" si="15"/>
        <v>0</v>
      </c>
      <c r="Q44" s="41"/>
      <c r="R44" s="41"/>
      <c r="S44" s="41"/>
      <c r="T44" s="41">
        <f t="shared" si="15"/>
        <v>0</v>
      </c>
      <c r="U44" s="36">
        <f t="shared" si="12"/>
        <v>0</v>
      </c>
      <c r="V44" s="41">
        <f t="shared" si="15"/>
        <v>0</v>
      </c>
      <c r="W44" s="41">
        <f t="shared" si="15"/>
        <v>0</v>
      </c>
      <c r="X44" s="41">
        <f t="shared" si="15"/>
        <v>0</v>
      </c>
      <c r="Y44" s="41">
        <f t="shared" si="15"/>
        <v>0</v>
      </c>
      <c r="Z44" s="32" t="e">
        <f t="shared" si="1"/>
        <v>#DIV/0!</v>
      </c>
      <c r="AA44" s="42"/>
    </row>
    <row r="45" spans="2:27" s="16" customFormat="1" ht="22.5" hidden="1" x14ac:dyDescent="0.2">
      <c r="B45" s="55" t="s">
        <v>34</v>
      </c>
      <c r="C45" s="38"/>
      <c r="D45" s="36"/>
      <c r="E45" s="44"/>
      <c r="F45" s="44"/>
      <c r="G45" s="44"/>
      <c r="H45" s="191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6"/>
      <c r="V45" s="37"/>
      <c r="W45" s="37"/>
      <c r="X45" s="37"/>
      <c r="Y45" s="37"/>
      <c r="Z45" s="32" t="e">
        <f t="shared" si="1"/>
        <v>#DIV/0!</v>
      </c>
      <c r="AA45" s="37"/>
    </row>
    <row r="46" spans="2:27" s="16" customFormat="1" ht="22.5" hidden="1" x14ac:dyDescent="0.2">
      <c r="B46" s="34" t="s">
        <v>35</v>
      </c>
      <c r="C46" s="38" t="s">
        <v>67</v>
      </c>
      <c r="D46" s="36"/>
      <c r="E46" s="44"/>
      <c r="F46" s="44"/>
      <c r="G46" s="44"/>
      <c r="H46" s="191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6">
        <f t="shared" ref="U46:U63" si="16">SUM(H46:T46)</f>
        <v>0</v>
      </c>
      <c r="V46" s="37"/>
      <c r="W46" s="37"/>
      <c r="X46" s="45">
        <f>SUM(V46:W46)</f>
        <v>0</v>
      </c>
      <c r="Y46" s="5">
        <f>+U46-D46</f>
        <v>0</v>
      </c>
      <c r="Z46" s="32" t="e">
        <f t="shared" si="1"/>
        <v>#DIV/0!</v>
      </c>
      <c r="AA46" s="37"/>
    </row>
    <row r="47" spans="2:27" s="57" customFormat="1" ht="22.5" hidden="1" x14ac:dyDescent="0.2">
      <c r="B47" s="34" t="s">
        <v>104</v>
      </c>
      <c r="C47" s="38" t="s">
        <v>66</v>
      </c>
      <c r="D47" s="36"/>
      <c r="E47" s="44"/>
      <c r="F47" s="44"/>
      <c r="G47" s="44"/>
      <c r="H47" s="194"/>
      <c r="I47" s="34"/>
      <c r="J47" s="34"/>
      <c r="K47" s="34"/>
      <c r="L47" s="45"/>
      <c r="M47" s="45"/>
      <c r="N47" s="45"/>
      <c r="O47" s="45"/>
      <c r="P47" s="36"/>
      <c r="Q47" s="36"/>
      <c r="R47" s="36"/>
      <c r="S47" s="36"/>
      <c r="T47" s="34"/>
      <c r="U47" s="36">
        <f t="shared" si="16"/>
        <v>0</v>
      </c>
      <c r="V47" s="34"/>
      <c r="W47" s="34"/>
      <c r="X47" s="5">
        <f t="shared" ref="X47" si="17">SUM(V47:W47)</f>
        <v>0</v>
      </c>
      <c r="Y47" s="34"/>
      <c r="Z47" s="56" t="e">
        <f t="shared" ref="Z47:Z63" si="18">+Y47/D47</f>
        <v>#DIV/0!</v>
      </c>
      <c r="AA47" s="34"/>
    </row>
    <row r="48" spans="2:27" s="43" customFormat="1" ht="22.5" x14ac:dyDescent="0.2">
      <c r="B48" s="39" t="s">
        <v>36</v>
      </c>
      <c r="C48" s="40"/>
      <c r="D48" s="41">
        <f>+D49+D57</f>
        <v>0</v>
      </c>
      <c r="E48" s="164"/>
      <c r="F48" s="164"/>
      <c r="G48" s="164"/>
      <c r="H48" s="61">
        <f t="shared" ref="H48:Y48" si="19">+H49+H57</f>
        <v>138366.85</v>
      </c>
      <c r="I48" s="164"/>
      <c r="J48" s="164"/>
      <c r="K48" s="164"/>
      <c r="L48" s="41">
        <f t="shared" si="19"/>
        <v>101515.09</v>
      </c>
      <c r="M48" s="41"/>
      <c r="N48" s="41"/>
      <c r="O48" s="41"/>
      <c r="P48" s="41">
        <f t="shared" si="19"/>
        <v>0</v>
      </c>
      <c r="Q48" s="41"/>
      <c r="R48" s="41"/>
      <c r="S48" s="41"/>
      <c r="T48" s="41">
        <f t="shared" si="19"/>
        <v>0</v>
      </c>
      <c r="U48" s="41">
        <f t="shared" si="19"/>
        <v>239881.93999999997</v>
      </c>
      <c r="V48" s="41">
        <f t="shared" si="19"/>
        <v>237107.93999999997</v>
      </c>
      <c r="W48" s="41">
        <f t="shared" si="19"/>
        <v>0</v>
      </c>
      <c r="X48" s="41">
        <f t="shared" si="19"/>
        <v>237107.93999999997</v>
      </c>
      <c r="Y48" s="41">
        <f t="shared" si="19"/>
        <v>239881.93999999997</v>
      </c>
      <c r="Z48" s="32" t="e">
        <f t="shared" si="18"/>
        <v>#DIV/0!</v>
      </c>
      <c r="AA48" s="42"/>
    </row>
    <row r="49" spans="2:27" s="43" customFormat="1" x14ac:dyDescent="0.2">
      <c r="B49" s="39" t="s">
        <v>37</v>
      </c>
      <c r="C49" s="40"/>
      <c r="D49" s="41">
        <f>+D50</f>
        <v>0</v>
      </c>
      <c r="E49" s="164"/>
      <c r="F49" s="164"/>
      <c r="G49" s="164"/>
      <c r="H49" s="61">
        <f t="shared" ref="H49:Y49" si="20">+H50</f>
        <v>138366.85</v>
      </c>
      <c r="I49" s="164"/>
      <c r="J49" s="164"/>
      <c r="K49" s="164"/>
      <c r="L49" s="41">
        <f t="shared" si="20"/>
        <v>101515.09</v>
      </c>
      <c r="M49" s="41"/>
      <c r="N49" s="41"/>
      <c r="O49" s="41"/>
      <c r="P49" s="41">
        <f t="shared" si="20"/>
        <v>0</v>
      </c>
      <c r="Q49" s="41"/>
      <c r="R49" s="41"/>
      <c r="S49" s="41"/>
      <c r="T49" s="41">
        <f t="shared" si="20"/>
        <v>0</v>
      </c>
      <c r="U49" s="41">
        <f t="shared" si="20"/>
        <v>239881.93999999997</v>
      </c>
      <c r="V49" s="41">
        <f t="shared" si="20"/>
        <v>237107.93999999997</v>
      </c>
      <c r="W49" s="41">
        <f t="shared" si="20"/>
        <v>0</v>
      </c>
      <c r="X49" s="41">
        <f t="shared" si="20"/>
        <v>237107.93999999997</v>
      </c>
      <c r="Y49" s="41">
        <f t="shared" si="20"/>
        <v>239881.93999999997</v>
      </c>
      <c r="Z49" s="32" t="e">
        <f t="shared" si="18"/>
        <v>#DIV/0!</v>
      </c>
      <c r="AA49" s="42"/>
    </row>
    <row r="50" spans="2:27" s="43" customFormat="1" x14ac:dyDescent="0.2">
      <c r="B50" s="39" t="s">
        <v>38</v>
      </c>
      <c r="C50" s="40"/>
      <c r="D50" s="41">
        <f>SUM(D51:D56)</f>
        <v>0</v>
      </c>
      <c r="E50" s="164"/>
      <c r="F50" s="164"/>
      <c r="G50" s="164"/>
      <c r="H50" s="61">
        <f t="shared" ref="H50:Y50" si="21">SUM(H51:H56)</f>
        <v>138366.85</v>
      </c>
      <c r="I50" s="164"/>
      <c r="J50" s="164"/>
      <c r="K50" s="164"/>
      <c r="L50" s="41">
        <f t="shared" si="21"/>
        <v>101515.09</v>
      </c>
      <c r="M50" s="41"/>
      <c r="N50" s="41"/>
      <c r="O50" s="41"/>
      <c r="P50" s="41">
        <f t="shared" si="21"/>
        <v>0</v>
      </c>
      <c r="Q50" s="41"/>
      <c r="R50" s="41"/>
      <c r="S50" s="41"/>
      <c r="T50" s="41">
        <f t="shared" si="21"/>
        <v>0</v>
      </c>
      <c r="U50" s="41">
        <f t="shared" si="21"/>
        <v>239881.93999999997</v>
      </c>
      <c r="V50" s="41">
        <f t="shared" si="21"/>
        <v>237107.93999999997</v>
      </c>
      <c r="W50" s="41">
        <f t="shared" si="21"/>
        <v>0</v>
      </c>
      <c r="X50" s="41">
        <f t="shared" si="21"/>
        <v>237107.93999999997</v>
      </c>
      <c r="Y50" s="41">
        <f t="shared" si="21"/>
        <v>239881.93999999997</v>
      </c>
      <c r="Z50" s="32" t="e">
        <f t="shared" si="18"/>
        <v>#DIV/0!</v>
      </c>
      <c r="AA50" s="42"/>
    </row>
    <row r="51" spans="2:27" s="16" customFormat="1" x14ac:dyDescent="0.2">
      <c r="B51" s="34" t="s">
        <v>39</v>
      </c>
      <c r="C51" s="38" t="s">
        <v>68</v>
      </c>
      <c r="D51" s="44"/>
      <c r="E51" s="44"/>
      <c r="F51" s="44"/>
      <c r="G51" s="44"/>
      <c r="H51" s="192">
        <v>23680.34</v>
      </c>
      <c r="I51" s="44">
        <f>563+5453.5</f>
        <v>6016.5</v>
      </c>
      <c r="J51" s="44">
        <f>60+1.5+16937</f>
        <v>16998.5</v>
      </c>
      <c r="K51" s="44">
        <v>2774</v>
      </c>
      <c r="L51" s="48">
        <f t="shared" ref="L51:L52" si="22">SUM(I51:K51)</f>
        <v>25789</v>
      </c>
      <c r="M51" s="48"/>
      <c r="N51" s="48"/>
      <c r="O51" s="48"/>
      <c r="P51" s="44"/>
      <c r="Q51" s="44"/>
      <c r="R51" s="44"/>
      <c r="S51" s="44"/>
      <c r="T51" s="44"/>
      <c r="U51" s="48">
        <f t="shared" ref="U51:U52" si="23">+H51+L51+P51+T51</f>
        <v>49469.34</v>
      </c>
      <c r="V51" s="48">
        <f>+U51-2774</f>
        <v>46695.34</v>
      </c>
      <c r="W51" s="37"/>
      <c r="X51" s="45">
        <f t="shared" ref="X51:X53" si="24">SUM(V51:W51)</f>
        <v>46695.34</v>
      </c>
      <c r="Y51" s="46">
        <f>U51-D51</f>
        <v>49469.34</v>
      </c>
      <c r="Z51" s="58" t="e">
        <f t="shared" si="18"/>
        <v>#DIV/0!</v>
      </c>
      <c r="AA51" s="37"/>
    </row>
    <row r="52" spans="2:27" s="16" customFormat="1" x14ac:dyDescent="0.2">
      <c r="B52" s="34" t="s">
        <v>40</v>
      </c>
      <c r="C52" s="38" t="s">
        <v>107</v>
      </c>
      <c r="D52" s="36"/>
      <c r="E52" s="44"/>
      <c r="F52" s="44"/>
      <c r="G52" s="44"/>
      <c r="H52" s="192">
        <v>114686.51</v>
      </c>
      <c r="I52" s="44"/>
      <c r="J52" s="44">
        <f>10600+20596.09</f>
        <v>31196.09</v>
      </c>
      <c r="K52" s="44">
        <v>44530</v>
      </c>
      <c r="L52" s="48">
        <f t="shared" si="22"/>
        <v>75726.09</v>
      </c>
      <c r="M52" s="48"/>
      <c r="N52" s="48"/>
      <c r="O52" s="48"/>
      <c r="P52" s="36"/>
      <c r="Q52" s="36"/>
      <c r="R52" s="36"/>
      <c r="S52" s="36"/>
      <c r="T52" s="36"/>
      <c r="U52" s="48">
        <f t="shared" si="23"/>
        <v>190412.59999999998</v>
      </c>
      <c r="V52" s="48">
        <f t="shared" ref="V52:V53" si="25">+U52</f>
        <v>190412.59999999998</v>
      </c>
      <c r="W52" s="37"/>
      <c r="X52" s="45">
        <f t="shared" si="24"/>
        <v>190412.59999999998</v>
      </c>
      <c r="Y52" s="46">
        <f>U52-D52</f>
        <v>190412.59999999998</v>
      </c>
      <c r="Z52" s="32" t="e">
        <f t="shared" si="18"/>
        <v>#DIV/0!</v>
      </c>
      <c r="AA52" s="37"/>
    </row>
    <row r="53" spans="2:27" s="16" customFormat="1" x14ac:dyDescent="0.2">
      <c r="B53" s="34" t="s">
        <v>41</v>
      </c>
      <c r="C53" s="38" t="s">
        <v>107</v>
      </c>
      <c r="D53" s="36"/>
      <c r="E53" s="44"/>
      <c r="F53" s="44"/>
      <c r="G53" s="44"/>
      <c r="H53" s="192"/>
      <c r="I53" s="44"/>
      <c r="J53" s="44"/>
      <c r="K53" s="44"/>
      <c r="L53" s="36"/>
      <c r="M53" s="36"/>
      <c r="N53" s="36"/>
      <c r="O53" s="36"/>
      <c r="P53" s="37"/>
      <c r="Q53" s="37"/>
      <c r="R53" s="37"/>
      <c r="S53" s="37"/>
      <c r="T53" s="37"/>
      <c r="U53" s="36">
        <f t="shared" si="16"/>
        <v>0</v>
      </c>
      <c r="V53" s="48">
        <f t="shared" si="25"/>
        <v>0</v>
      </c>
      <c r="W53" s="37"/>
      <c r="X53" s="45">
        <f t="shared" si="24"/>
        <v>0</v>
      </c>
      <c r="Y53" s="46">
        <f>U53-D53</f>
        <v>0</v>
      </c>
      <c r="Z53" s="32" t="e">
        <f t="shared" si="18"/>
        <v>#DIV/0!</v>
      </c>
      <c r="AA53" s="37"/>
    </row>
    <row r="54" spans="2:27" s="16" customFormat="1" hidden="1" x14ac:dyDescent="0.2">
      <c r="B54" s="34" t="s">
        <v>42</v>
      </c>
      <c r="C54" s="38"/>
      <c r="D54" s="36"/>
      <c r="E54" s="44"/>
      <c r="F54" s="44"/>
      <c r="G54" s="44"/>
      <c r="H54" s="191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6">
        <f t="shared" si="16"/>
        <v>0</v>
      </c>
      <c r="V54" s="37"/>
      <c r="W54" s="37"/>
      <c r="X54" s="37"/>
      <c r="Y54" s="37"/>
      <c r="Z54" s="32" t="e">
        <f t="shared" si="18"/>
        <v>#DIV/0!</v>
      </c>
      <c r="AA54" s="37"/>
    </row>
    <row r="55" spans="2:27" s="16" customFormat="1" hidden="1" x14ac:dyDescent="0.2">
      <c r="B55" s="34" t="s">
        <v>43</v>
      </c>
      <c r="C55" s="38"/>
      <c r="D55" s="36"/>
      <c r="E55" s="44"/>
      <c r="F55" s="44"/>
      <c r="G55" s="44"/>
      <c r="H55" s="191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6">
        <f t="shared" si="16"/>
        <v>0</v>
      </c>
      <c r="V55" s="37"/>
      <c r="W55" s="37"/>
      <c r="X55" s="37"/>
      <c r="Y55" s="37"/>
      <c r="Z55" s="32" t="e">
        <f t="shared" si="18"/>
        <v>#DIV/0!</v>
      </c>
      <c r="AA55" s="37"/>
    </row>
    <row r="56" spans="2:27" s="16" customFormat="1" hidden="1" x14ac:dyDescent="0.2">
      <c r="B56" s="37"/>
      <c r="C56" s="38"/>
      <c r="D56" s="36"/>
      <c r="E56" s="44"/>
      <c r="F56" s="44"/>
      <c r="G56" s="44"/>
      <c r="H56" s="191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6">
        <f t="shared" si="16"/>
        <v>0</v>
      </c>
      <c r="V56" s="37"/>
      <c r="W56" s="37"/>
      <c r="X56" s="37"/>
      <c r="Y56" s="37"/>
      <c r="Z56" s="32" t="e">
        <f t="shared" si="18"/>
        <v>#DIV/0!</v>
      </c>
      <c r="AA56" s="37"/>
    </row>
    <row r="57" spans="2:27" s="43" customFormat="1" x14ac:dyDescent="0.2">
      <c r="B57" s="39" t="s">
        <v>44</v>
      </c>
      <c r="C57" s="40"/>
      <c r="D57" s="41">
        <f>SUM(D58:D63)</f>
        <v>0</v>
      </c>
      <c r="E57" s="164"/>
      <c r="F57" s="164"/>
      <c r="G57" s="164"/>
      <c r="H57" s="61">
        <f t="shared" ref="H57:Y57" si="26">SUM(H58:H63)</f>
        <v>0</v>
      </c>
      <c r="I57" s="164"/>
      <c r="J57" s="164"/>
      <c r="K57" s="164"/>
      <c r="L57" s="41">
        <f t="shared" si="26"/>
        <v>0</v>
      </c>
      <c r="M57" s="41"/>
      <c r="N57" s="41"/>
      <c r="O57" s="41"/>
      <c r="P57" s="41">
        <f t="shared" si="26"/>
        <v>0</v>
      </c>
      <c r="Q57" s="41"/>
      <c r="R57" s="41"/>
      <c r="S57" s="41"/>
      <c r="T57" s="41">
        <f t="shared" si="26"/>
        <v>0</v>
      </c>
      <c r="U57" s="41">
        <f t="shared" si="26"/>
        <v>0</v>
      </c>
      <c r="V57" s="41">
        <f t="shared" si="26"/>
        <v>0</v>
      </c>
      <c r="W57" s="41">
        <f t="shared" si="26"/>
        <v>0</v>
      </c>
      <c r="X57" s="41">
        <f t="shared" si="26"/>
        <v>0</v>
      </c>
      <c r="Y57" s="41">
        <f t="shared" si="26"/>
        <v>0</v>
      </c>
      <c r="Z57" s="32" t="e">
        <f t="shared" si="18"/>
        <v>#DIV/0!</v>
      </c>
      <c r="AA57" s="42"/>
    </row>
    <row r="58" spans="2:27" s="16" customFormat="1" ht="22.5" x14ac:dyDescent="0.2">
      <c r="B58" s="55" t="s">
        <v>34</v>
      </c>
      <c r="C58" s="38"/>
      <c r="D58" s="36"/>
      <c r="E58" s="44"/>
      <c r="F58" s="44"/>
      <c r="G58" s="44"/>
      <c r="H58" s="191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6"/>
      <c r="V58" s="37"/>
      <c r="W58" s="37"/>
      <c r="X58" s="37"/>
      <c r="Y58" s="37"/>
      <c r="Z58" s="32" t="e">
        <f t="shared" si="18"/>
        <v>#DIV/0!</v>
      </c>
      <c r="AA58" s="37"/>
    </row>
    <row r="59" spans="2:27" s="16" customFormat="1" hidden="1" x14ac:dyDescent="0.2">
      <c r="B59" s="34" t="s">
        <v>45</v>
      </c>
      <c r="C59" s="38"/>
      <c r="D59" s="36"/>
      <c r="E59" s="44"/>
      <c r="F59" s="44"/>
      <c r="G59" s="44"/>
      <c r="H59" s="191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6">
        <f t="shared" si="16"/>
        <v>0</v>
      </c>
      <c r="V59" s="37"/>
      <c r="W59" s="37"/>
      <c r="X59" s="37"/>
      <c r="Y59" s="37"/>
      <c r="Z59" s="32" t="e">
        <f t="shared" si="18"/>
        <v>#DIV/0!</v>
      </c>
      <c r="AA59" s="37"/>
    </row>
    <row r="60" spans="2:27" s="16" customFormat="1" hidden="1" x14ac:dyDescent="0.2">
      <c r="B60" s="34" t="s">
        <v>41</v>
      </c>
      <c r="C60" s="38"/>
      <c r="D60" s="36"/>
      <c r="E60" s="44"/>
      <c r="F60" s="44"/>
      <c r="G60" s="44"/>
      <c r="H60" s="191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6">
        <f t="shared" si="16"/>
        <v>0</v>
      </c>
      <c r="V60" s="37"/>
      <c r="W60" s="37"/>
      <c r="X60" s="37"/>
      <c r="Y60" s="37"/>
      <c r="Z60" s="32" t="e">
        <f t="shared" si="18"/>
        <v>#DIV/0!</v>
      </c>
      <c r="AA60" s="37"/>
    </row>
    <row r="61" spans="2:27" s="16" customFormat="1" hidden="1" x14ac:dyDescent="0.2">
      <c r="B61" s="34" t="s">
        <v>42</v>
      </c>
      <c r="C61" s="38"/>
      <c r="D61" s="36"/>
      <c r="E61" s="44"/>
      <c r="F61" s="44"/>
      <c r="G61" s="44"/>
      <c r="H61" s="191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6">
        <f t="shared" si="16"/>
        <v>0</v>
      </c>
      <c r="V61" s="37"/>
      <c r="W61" s="37"/>
      <c r="X61" s="37"/>
      <c r="Y61" s="37"/>
      <c r="Z61" s="32" t="e">
        <f t="shared" si="18"/>
        <v>#DIV/0!</v>
      </c>
      <c r="AA61" s="37"/>
    </row>
    <row r="62" spans="2:27" s="16" customFormat="1" hidden="1" x14ac:dyDescent="0.2">
      <c r="B62" s="34" t="s">
        <v>43</v>
      </c>
      <c r="C62" s="38"/>
      <c r="D62" s="36"/>
      <c r="E62" s="44"/>
      <c r="F62" s="44"/>
      <c r="G62" s="44"/>
      <c r="H62" s="191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6">
        <f t="shared" si="16"/>
        <v>0</v>
      </c>
      <c r="V62" s="37"/>
      <c r="W62" s="37"/>
      <c r="X62" s="37"/>
      <c r="Y62" s="37"/>
      <c r="Z62" s="32" t="e">
        <f t="shared" si="18"/>
        <v>#DIV/0!</v>
      </c>
      <c r="AA62" s="37"/>
    </row>
    <row r="63" spans="2:27" s="57" customFormat="1" ht="11.25" x14ac:dyDescent="0.2">
      <c r="B63" s="34"/>
      <c r="C63" s="38"/>
      <c r="D63" s="36"/>
      <c r="E63" s="44"/>
      <c r="F63" s="44"/>
      <c r="G63" s="44"/>
      <c r="H63" s="194"/>
      <c r="I63" s="34"/>
      <c r="J63" s="34"/>
      <c r="K63" s="34"/>
      <c r="L63" s="34"/>
      <c r="M63" s="34"/>
      <c r="N63" s="34"/>
      <c r="O63" s="34"/>
      <c r="P63" s="36"/>
      <c r="Q63" s="36"/>
      <c r="R63" s="36"/>
      <c r="S63" s="36"/>
      <c r="T63" s="34"/>
      <c r="U63" s="36">
        <f t="shared" si="16"/>
        <v>0</v>
      </c>
      <c r="V63" s="34"/>
      <c r="W63" s="34"/>
      <c r="X63" s="34"/>
      <c r="Y63" s="34"/>
      <c r="Z63" s="56" t="e">
        <f t="shared" si="18"/>
        <v>#DIV/0!</v>
      </c>
      <c r="AA63" s="34"/>
    </row>
    <row r="64" spans="2:27" s="16" customFormat="1" x14ac:dyDescent="0.2">
      <c r="B64" s="59" t="s">
        <v>101</v>
      </c>
      <c r="C64" s="60"/>
      <c r="D64" s="61">
        <f>+D15+D48</f>
        <v>543000</v>
      </c>
      <c r="E64" s="164"/>
      <c r="F64" s="164"/>
      <c r="G64" s="164"/>
      <c r="H64" s="61">
        <f>+H15+H48+H36</f>
        <v>948824.64</v>
      </c>
      <c r="I64" s="164"/>
      <c r="J64" s="164"/>
      <c r="K64" s="164"/>
      <c r="L64" s="61">
        <f t="shared" ref="L64:Y64" si="27">+L15+L48+L36</f>
        <v>315214.89</v>
      </c>
      <c r="M64" s="61"/>
      <c r="N64" s="61"/>
      <c r="O64" s="61"/>
      <c r="P64" s="61">
        <f t="shared" si="27"/>
        <v>0</v>
      </c>
      <c r="Q64" s="61"/>
      <c r="R64" s="61"/>
      <c r="S64" s="61"/>
      <c r="T64" s="61">
        <f t="shared" si="27"/>
        <v>0</v>
      </c>
      <c r="U64" s="61">
        <f t="shared" si="27"/>
        <v>1264039.53</v>
      </c>
      <c r="V64" s="61">
        <f t="shared" si="27"/>
        <v>1250813.53</v>
      </c>
      <c r="W64" s="61">
        <f t="shared" si="27"/>
        <v>0</v>
      </c>
      <c r="X64" s="61">
        <f t="shared" si="27"/>
        <v>1250813.53</v>
      </c>
      <c r="Y64" s="61">
        <f t="shared" si="27"/>
        <v>721039.53</v>
      </c>
      <c r="Z64" s="62"/>
      <c r="AA64" s="63"/>
    </row>
    <row r="65" spans="2:30" s="16" customFormat="1" x14ac:dyDescent="0.2">
      <c r="B65" s="64" t="s">
        <v>86</v>
      </c>
      <c r="C65" s="65"/>
      <c r="D65" s="66"/>
      <c r="E65" s="216"/>
      <c r="F65" s="216"/>
      <c r="G65" s="216"/>
      <c r="H65" s="195"/>
      <c r="I65" s="216"/>
      <c r="J65" s="216"/>
      <c r="K65" s="21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7"/>
      <c r="AA65" s="68"/>
    </row>
    <row r="66" spans="2:30" s="33" customFormat="1" x14ac:dyDescent="0.2">
      <c r="B66" s="28" t="s">
        <v>18</v>
      </c>
      <c r="C66" s="29"/>
      <c r="D66" s="30"/>
      <c r="E66" s="215"/>
      <c r="F66" s="215"/>
      <c r="G66" s="215"/>
      <c r="H66" s="189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69"/>
      <c r="U66" s="30"/>
      <c r="V66" s="31"/>
      <c r="W66" s="31"/>
      <c r="X66" s="31"/>
      <c r="Y66" s="31"/>
      <c r="Z66" s="32"/>
      <c r="AA66" s="31"/>
    </row>
    <row r="67" spans="2:30" s="33" customFormat="1" x14ac:dyDescent="0.2">
      <c r="B67" s="28" t="s">
        <v>19</v>
      </c>
      <c r="C67" s="29"/>
      <c r="D67" s="30">
        <f>+D68</f>
        <v>2803604</v>
      </c>
      <c r="E67" s="215"/>
      <c r="F67" s="215"/>
      <c r="G67" s="215"/>
      <c r="H67" s="190">
        <f t="shared" ref="H67:Y67" si="28">+H68</f>
        <v>1416109.56</v>
      </c>
      <c r="I67" s="215"/>
      <c r="J67" s="215"/>
      <c r="K67" s="215"/>
      <c r="L67" s="30">
        <f t="shared" si="28"/>
        <v>659814.87</v>
      </c>
      <c r="M67" s="30"/>
      <c r="N67" s="30"/>
      <c r="O67" s="30"/>
      <c r="P67" s="30">
        <f t="shared" si="28"/>
        <v>0</v>
      </c>
      <c r="Q67" s="30"/>
      <c r="R67" s="30"/>
      <c r="S67" s="30"/>
      <c r="T67" s="30">
        <f t="shared" si="28"/>
        <v>0</v>
      </c>
      <c r="U67" s="30">
        <f t="shared" si="28"/>
        <v>2735739.3</v>
      </c>
      <c r="V67" s="30">
        <f t="shared" si="28"/>
        <v>2735739.3</v>
      </c>
      <c r="W67" s="30">
        <f t="shared" si="28"/>
        <v>0</v>
      </c>
      <c r="X67" s="30">
        <f t="shared" si="28"/>
        <v>2735739.3</v>
      </c>
      <c r="Y67" s="30">
        <f t="shared" si="28"/>
        <v>-67864.699999999983</v>
      </c>
      <c r="Z67" s="32">
        <f t="shared" ref="Z67:Z98" si="29">+Y67/D67</f>
        <v>-2.4206235973411361E-2</v>
      </c>
      <c r="AA67" s="31"/>
    </row>
    <row r="68" spans="2:30" s="33" customFormat="1" x14ac:dyDescent="0.2">
      <c r="B68" s="28" t="s">
        <v>20</v>
      </c>
      <c r="C68" s="29"/>
      <c r="D68" s="30">
        <f>+D69+D76</f>
        <v>2803604</v>
      </c>
      <c r="E68" s="215"/>
      <c r="F68" s="215"/>
      <c r="G68" s="215"/>
      <c r="H68" s="190">
        <f t="shared" ref="H68:T68" si="30">+H69+H76</f>
        <v>1416109.56</v>
      </c>
      <c r="I68" s="215"/>
      <c r="J68" s="215"/>
      <c r="K68" s="215"/>
      <c r="L68" s="30">
        <f t="shared" si="30"/>
        <v>659814.87</v>
      </c>
      <c r="M68" s="30"/>
      <c r="N68" s="30"/>
      <c r="O68" s="30"/>
      <c r="P68" s="30">
        <f t="shared" si="30"/>
        <v>0</v>
      </c>
      <c r="Q68" s="30"/>
      <c r="R68" s="30"/>
      <c r="S68" s="30"/>
      <c r="T68" s="30">
        <f t="shared" si="30"/>
        <v>0</v>
      </c>
      <c r="U68" s="30">
        <f>+U69+U76</f>
        <v>2735739.3</v>
      </c>
      <c r="V68" s="30">
        <f t="shared" ref="V68:Y68" si="31">+V69+V76</f>
        <v>2735739.3</v>
      </c>
      <c r="W68" s="30">
        <f t="shared" si="31"/>
        <v>0</v>
      </c>
      <c r="X68" s="30">
        <f t="shared" si="31"/>
        <v>2735739.3</v>
      </c>
      <c r="Y68" s="30">
        <f t="shared" si="31"/>
        <v>-67864.699999999983</v>
      </c>
      <c r="Z68" s="32">
        <f t="shared" si="29"/>
        <v>-2.4206235973411361E-2</v>
      </c>
      <c r="AA68" s="31"/>
      <c r="AC68" s="70"/>
      <c r="AD68" s="71"/>
    </row>
    <row r="69" spans="2:30" s="33" customFormat="1" x14ac:dyDescent="0.2">
      <c r="B69" s="28" t="s">
        <v>21</v>
      </c>
      <c r="C69" s="29"/>
      <c r="D69" s="30">
        <f>SUM(D70:D75)</f>
        <v>0</v>
      </c>
      <c r="E69" s="215"/>
      <c r="F69" s="215"/>
      <c r="G69" s="215"/>
      <c r="H69" s="190">
        <f t="shared" ref="H69:T69" si="32">SUM(H70:H75)</f>
        <v>11399.1</v>
      </c>
      <c r="I69" s="215"/>
      <c r="J69" s="215"/>
      <c r="K69" s="215"/>
      <c r="L69" s="30">
        <f t="shared" si="32"/>
        <v>5597.15</v>
      </c>
      <c r="M69" s="30"/>
      <c r="N69" s="30"/>
      <c r="O69" s="30"/>
      <c r="P69" s="30">
        <f t="shared" si="32"/>
        <v>0</v>
      </c>
      <c r="Q69" s="30"/>
      <c r="R69" s="30"/>
      <c r="S69" s="30"/>
      <c r="T69" s="30">
        <f t="shared" si="32"/>
        <v>0</v>
      </c>
      <c r="U69" s="30">
        <f>+U75:U75</f>
        <v>22593.4</v>
      </c>
      <c r="V69" s="30">
        <f>+V75:V75</f>
        <v>22593.4</v>
      </c>
      <c r="W69" s="30">
        <f t="shared" ref="W69:Y69" si="33">SUM(W70:W75)</f>
        <v>0</v>
      </c>
      <c r="X69" s="30">
        <f t="shared" si="33"/>
        <v>22593.4</v>
      </c>
      <c r="Y69" s="30">
        <f t="shared" si="33"/>
        <v>22593.4</v>
      </c>
      <c r="Z69" s="32" t="e">
        <f t="shared" si="29"/>
        <v>#DIV/0!</v>
      </c>
      <c r="AA69" s="31"/>
      <c r="AC69" s="9"/>
      <c r="AD69" s="71"/>
    </row>
    <row r="70" spans="2:30" s="16" customFormat="1" hidden="1" x14ac:dyDescent="0.2">
      <c r="B70" s="34" t="s">
        <v>22</v>
      </c>
      <c r="C70" s="35">
        <v>4010101001</v>
      </c>
      <c r="D70" s="36"/>
      <c r="E70" s="44"/>
      <c r="F70" s="44"/>
      <c r="G70" s="44"/>
      <c r="H70" s="191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0">
        <f>H70+L70+P70+T70</f>
        <v>0</v>
      </c>
      <c r="V70" s="37"/>
      <c r="W70" s="37"/>
      <c r="X70" s="37"/>
      <c r="Y70" s="37"/>
      <c r="Z70" s="32" t="e">
        <f t="shared" si="29"/>
        <v>#DIV/0!</v>
      </c>
      <c r="AA70" s="37"/>
      <c r="AC70" s="70"/>
      <c r="AD70" s="72"/>
    </row>
    <row r="71" spans="2:30" s="16" customFormat="1" hidden="1" x14ac:dyDescent="0.2">
      <c r="B71" s="34" t="s">
        <v>23</v>
      </c>
      <c r="C71" s="35">
        <v>4010303001</v>
      </c>
      <c r="D71" s="36"/>
      <c r="E71" s="44"/>
      <c r="F71" s="44"/>
      <c r="G71" s="44"/>
      <c r="H71" s="191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0">
        <f t="shared" ref="U71:U74" si="34">H71+L71+P71+T71</f>
        <v>0</v>
      </c>
      <c r="V71" s="37"/>
      <c r="W71" s="37"/>
      <c r="X71" s="37"/>
      <c r="Y71" s="37"/>
      <c r="Z71" s="32" t="e">
        <f t="shared" si="29"/>
        <v>#DIV/0!</v>
      </c>
      <c r="AA71" s="37"/>
      <c r="AC71" s="9"/>
      <c r="AD71" s="72"/>
    </row>
    <row r="72" spans="2:30" s="16" customFormat="1" hidden="1" x14ac:dyDescent="0.2">
      <c r="B72" s="34" t="s">
        <v>24</v>
      </c>
      <c r="C72" s="35">
        <v>4010303002</v>
      </c>
      <c r="D72" s="36"/>
      <c r="E72" s="44"/>
      <c r="F72" s="44"/>
      <c r="G72" s="44"/>
      <c r="H72" s="191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0">
        <f t="shared" si="34"/>
        <v>0</v>
      </c>
      <c r="V72" s="37"/>
      <c r="W72" s="37"/>
      <c r="X72" s="37"/>
      <c r="Y72" s="37"/>
      <c r="Z72" s="32" t="e">
        <f t="shared" si="29"/>
        <v>#DIV/0!</v>
      </c>
      <c r="AA72" s="37"/>
      <c r="AC72" s="70"/>
      <c r="AD72" s="72"/>
    </row>
    <row r="73" spans="2:30" s="16" customFormat="1" hidden="1" x14ac:dyDescent="0.2">
      <c r="B73" s="34" t="s">
        <v>25</v>
      </c>
      <c r="C73" s="35">
        <v>4010104000</v>
      </c>
      <c r="D73" s="36"/>
      <c r="E73" s="44"/>
      <c r="F73" s="44"/>
      <c r="G73" s="44"/>
      <c r="H73" s="191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0">
        <f t="shared" si="34"/>
        <v>0</v>
      </c>
      <c r="V73" s="37"/>
      <c r="W73" s="37"/>
      <c r="X73" s="37"/>
      <c r="Y73" s="37"/>
      <c r="Z73" s="32" t="e">
        <f t="shared" si="29"/>
        <v>#DIV/0!</v>
      </c>
      <c r="AA73" s="37"/>
      <c r="AC73" s="9"/>
      <c r="AD73" s="72"/>
    </row>
    <row r="74" spans="2:30" s="16" customFormat="1" hidden="1" x14ac:dyDescent="0.2">
      <c r="B74" s="34" t="s">
        <v>26</v>
      </c>
      <c r="C74" s="38"/>
      <c r="D74" s="36"/>
      <c r="E74" s="44"/>
      <c r="F74" s="44"/>
      <c r="G74" s="44"/>
      <c r="H74" s="191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0">
        <f t="shared" si="34"/>
        <v>0</v>
      </c>
      <c r="V74" s="37"/>
      <c r="W74" s="37"/>
      <c r="X74" s="37"/>
      <c r="Y74" s="37"/>
      <c r="Z74" s="32" t="e">
        <f t="shared" si="29"/>
        <v>#DIV/0!</v>
      </c>
      <c r="AA74" s="37"/>
      <c r="AC74" s="70"/>
      <c r="AD74" s="72"/>
    </row>
    <row r="75" spans="2:30" s="16" customFormat="1" x14ac:dyDescent="0.2">
      <c r="B75" s="34" t="s">
        <v>70</v>
      </c>
      <c r="C75" s="38" t="s">
        <v>71</v>
      </c>
      <c r="D75" s="36">
        <v>0</v>
      </c>
      <c r="E75" s="44">
        <v>2960.1</v>
      </c>
      <c r="F75" s="44">
        <v>8439</v>
      </c>
      <c r="G75" s="44">
        <v>0</v>
      </c>
      <c r="H75" s="192">
        <v>11399.1</v>
      </c>
      <c r="I75" s="44">
        <v>3907</v>
      </c>
      <c r="J75" s="44">
        <v>966</v>
      </c>
      <c r="K75" s="44">
        <v>724.15</v>
      </c>
      <c r="L75" s="73">
        <v>5597.15</v>
      </c>
      <c r="M75" s="73"/>
      <c r="N75" s="73"/>
      <c r="O75" s="73"/>
      <c r="P75" s="73"/>
      <c r="Q75" s="73"/>
      <c r="R75" s="73"/>
      <c r="S75" s="73"/>
      <c r="T75" s="45"/>
      <c r="U75" s="36">
        <f t="shared" ref="U75:U87" si="35">SUM(H75:T75)</f>
        <v>22593.4</v>
      </c>
      <c r="V75" s="45">
        <f>+U75</f>
        <v>22593.4</v>
      </c>
      <c r="W75" s="37"/>
      <c r="X75" s="45">
        <f>SUM(V75:W75)</f>
        <v>22593.4</v>
      </c>
      <c r="Y75" s="51">
        <f>U75-D75</f>
        <v>22593.4</v>
      </c>
      <c r="Z75" s="32" t="e">
        <f t="shared" si="29"/>
        <v>#DIV/0!</v>
      </c>
      <c r="AA75" s="37"/>
      <c r="AC75" s="9"/>
      <c r="AD75" s="72"/>
    </row>
    <row r="76" spans="2:30" s="43" customFormat="1" x14ac:dyDescent="0.2">
      <c r="B76" s="39" t="s">
        <v>27</v>
      </c>
      <c r="C76" s="40"/>
      <c r="D76" s="41">
        <f>SUM(D77:D88)</f>
        <v>2803604</v>
      </c>
      <c r="E76" s="164"/>
      <c r="F76" s="164"/>
      <c r="G76" s="164"/>
      <c r="H76" s="61">
        <f t="shared" ref="H76:Y76" si="36">SUM(H77:H88)</f>
        <v>1404710.46</v>
      </c>
      <c r="I76" s="164"/>
      <c r="J76" s="164"/>
      <c r="K76" s="164"/>
      <c r="L76" s="41">
        <f t="shared" si="36"/>
        <v>654217.72</v>
      </c>
      <c r="M76" s="41"/>
      <c r="N76" s="41"/>
      <c r="O76" s="41"/>
      <c r="P76" s="41">
        <f t="shared" si="36"/>
        <v>0</v>
      </c>
      <c r="Q76" s="41"/>
      <c r="R76" s="41"/>
      <c r="S76" s="41"/>
      <c r="T76" s="41">
        <f t="shared" si="36"/>
        <v>0</v>
      </c>
      <c r="U76" s="41">
        <f t="shared" si="36"/>
        <v>2713145.9</v>
      </c>
      <c r="V76" s="41">
        <f t="shared" si="36"/>
        <v>2713145.9</v>
      </c>
      <c r="W76" s="41">
        <f t="shared" si="36"/>
        <v>0</v>
      </c>
      <c r="X76" s="41">
        <f t="shared" si="36"/>
        <v>2713145.9</v>
      </c>
      <c r="Y76" s="41">
        <f t="shared" si="36"/>
        <v>-90458.099999999977</v>
      </c>
      <c r="Z76" s="32">
        <f t="shared" si="29"/>
        <v>-3.2264934705471947E-2</v>
      </c>
      <c r="AA76" s="42"/>
      <c r="AC76" s="70"/>
      <c r="AD76" s="74"/>
    </row>
    <row r="77" spans="2:30" s="16" customFormat="1" x14ac:dyDescent="0.2">
      <c r="B77" s="34" t="s">
        <v>77</v>
      </c>
      <c r="C77" s="38" t="s">
        <v>72</v>
      </c>
      <c r="D77" s="36">
        <v>75600</v>
      </c>
      <c r="E77" s="44">
        <v>5400</v>
      </c>
      <c r="F77" s="44"/>
      <c r="G77" s="44">
        <v>89984.4</v>
      </c>
      <c r="H77" s="192">
        <f>+[1]f101!$E$25</f>
        <v>95384.4</v>
      </c>
      <c r="I77" s="44">
        <v>980</v>
      </c>
      <c r="J77" s="44">
        <v>15500</v>
      </c>
      <c r="K77" s="44"/>
      <c r="L77" s="44">
        <v>16480</v>
      </c>
      <c r="M77" s="44">
        <f>+L77-J77-I77</f>
        <v>0</v>
      </c>
      <c r="N77" s="44"/>
      <c r="O77" s="44"/>
      <c r="P77" s="44"/>
      <c r="Q77" s="44"/>
      <c r="R77" s="44"/>
      <c r="S77" s="44"/>
      <c r="T77" s="44"/>
      <c r="U77" s="36">
        <f t="shared" si="35"/>
        <v>128344.4</v>
      </c>
      <c r="V77" s="45">
        <f>+U77</f>
        <v>128344.4</v>
      </c>
      <c r="W77" s="34"/>
      <c r="X77" s="45">
        <f t="shared" ref="X77:X87" si="37">SUM(V77:W77)</f>
        <v>128344.4</v>
      </c>
      <c r="Y77" s="51">
        <f t="shared" ref="Y77:Y88" si="38">U77-D77</f>
        <v>52744.399999999994</v>
      </c>
      <c r="Z77" s="32">
        <f t="shared" si="29"/>
        <v>0.69767724867724856</v>
      </c>
      <c r="AA77" s="37"/>
      <c r="AC77" s="9"/>
      <c r="AD77" s="72"/>
    </row>
    <row r="78" spans="2:30" s="16" customFormat="1" x14ac:dyDescent="0.2">
      <c r="B78" s="34" t="s">
        <v>28</v>
      </c>
      <c r="C78" s="38" t="s">
        <v>59</v>
      </c>
      <c r="D78" s="36">
        <v>56120</v>
      </c>
      <c r="E78" s="44">
        <v>8900</v>
      </c>
      <c r="F78" s="44">
        <v>8000</v>
      </c>
      <c r="G78" s="44">
        <v>3100</v>
      </c>
      <c r="H78" s="192">
        <f>+[1]f101!$E$26</f>
        <v>20000</v>
      </c>
      <c r="I78" s="44">
        <v>5600</v>
      </c>
      <c r="J78" s="44">
        <v>4980</v>
      </c>
      <c r="K78" s="44"/>
      <c r="L78" s="44">
        <v>10580</v>
      </c>
      <c r="M78" s="44">
        <f>+L78-J78-I78</f>
        <v>0</v>
      </c>
      <c r="N78" s="44"/>
      <c r="O78" s="44"/>
      <c r="P78" s="44"/>
      <c r="Q78" s="44"/>
      <c r="R78" s="44"/>
      <c r="S78" s="44"/>
      <c r="T78" s="44"/>
      <c r="U78" s="36">
        <f t="shared" si="35"/>
        <v>41160</v>
      </c>
      <c r="V78" s="45">
        <f t="shared" ref="V78:V88" si="39">+U78</f>
        <v>41160</v>
      </c>
      <c r="W78" s="34"/>
      <c r="X78" s="45">
        <f t="shared" si="37"/>
        <v>41160</v>
      </c>
      <c r="Y78" s="51">
        <f t="shared" si="38"/>
        <v>-14960</v>
      </c>
      <c r="Z78" s="32">
        <f t="shared" si="29"/>
        <v>-0.26657163221667857</v>
      </c>
      <c r="AA78" s="37"/>
      <c r="AC78" s="70"/>
      <c r="AD78" s="72"/>
    </row>
    <row r="79" spans="2:30" s="16" customFormat="1" x14ac:dyDescent="0.2">
      <c r="B79" s="34" t="s">
        <v>78</v>
      </c>
      <c r="C79" s="38" t="s">
        <v>73</v>
      </c>
      <c r="D79" s="36">
        <v>289590</v>
      </c>
      <c r="E79" s="44">
        <v>16050</v>
      </c>
      <c r="F79" s="44">
        <v>27000</v>
      </c>
      <c r="G79" s="44">
        <v>22525</v>
      </c>
      <c r="H79" s="192">
        <f>+[1]f101!$E$27</f>
        <v>65575</v>
      </c>
      <c r="I79" s="44">
        <v>20775</v>
      </c>
      <c r="J79" s="44">
        <v>23750</v>
      </c>
      <c r="K79" s="44">
        <v>26175</v>
      </c>
      <c r="L79" s="44">
        <v>70700</v>
      </c>
      <c r="M79" s="44"/>
      <c r="N79" s="44"/>
      <c r="O79" s="44"/>
      <c r="P79" s="44"/>
      <c r="Q79" s="44"/>
      <c r="R79" s="44"/>
      <c r="S79" s="44"/>
      <c r="T79" s="44"/>
      <c r="U79" s="36">
        <f t="shared" si="35"/>
        <v>206975</v>
      </c>
      <c r="V79" s="45">
        <f t="shared" si="39"/>
        <v>206975</v>
      </c>
      <c r="W79" s="34"/>
      <c r="X79" s="45">
        <f t="shared" si="37"/>
        <v>206975</v>
      </c>
      <c r="Y79" s="51">
        <f t="shared" si="38"/>
        <v>-82615</v>
      </c>
      <c r="Z79" s="32">
        <f t="shared" si="29"/>
        <v>-0.28528264097517181</v>
      </c>
      <c r="AA79" s="37"/>
      <c r="AC79" s="9"/>
      <c r="AD79" s="72"/>
    </row>
    <row r="80" spans="2:30" s="16" customFormat="1" x14ac:dyDescent="0.2">
      <c r="B80" s="34" t="s">
        <v>63</v>
      </c>
      <c r="C80" s="38" t="s">
        <v>64</v>
      </c>
      <c r="D80" s="36">
        <v>500</v>
      </c>
      <c r="E80" s="44">
        <v>250</v>
      </c>
      <c r="F80" s="44">
        <v>200</v>
      </c>
      <c r="G80" s="44">
        <v>405.9</v>
      </c>
      <c r="H80" s="192">
        <f>+[1]f101!$E$28</f>
        <v>855.9</v>
      </c>
      <c r="I80" s="44">
        <v>100</v>
      </c>
      <c r="J80" s="44">
        <v>100.00000000000011</v>
      </c>
      <c r="K80" s="44"/>
      <c r="L80" s="44">
        <v>200</v>
      </c>
      <c r="M80" s="44"/>
      <c r="N80" s="44"/>
      <c r="O80" s="44"/>
      <c r="P80" s="44"/>
      <c r="Q80" s="44"/>
      <c r="R80" s="44"/>
      <c r="S80" s="44"/>
      <c r="T80" s="44"/>
      <c r="U80" s="36">
        <f t="shared" si="35"/>
        <v>1255.9000000000001</v>
      </c>
      <c r="V80" s="45">
        <f t="shared" si="39"/>
        <v>1255.9000000000001</v>
      </c>
      <c r="W80" s="34"/>
      <c r="X80" s="45">
        <f t="shared" si="37"/>
        <v>1255.9000000000001</v>
      </c>
      <c r="Y80" s="51">
        <f t="shared" si="38"/>
        <v>755.90000000000009</v>
      </c>
      <c r="Z80" s="32">
        <f t="shared" si="29"/>
        <v>1.5118000000000003</v>
      </c>
      <c r="AA80" s="37"/>
      <c r="AC80" s="70"/>
      <c r="AD80" s="72"/>
    </row>
    <row r="81" spans="2:30" s="16" customFormat="1" x14ac:dyDescent="0.2">
      <c r="B81" s="34" t="s">
        <v>76</v>
      </c>
      <c r="C81" s="38" t="s">
        <v>75</v>
      </c>
      <c r="D81" s="36">
        <v>52020</v>
      </c>
      <c r="E81" s="44">
        <v>3000</v>
      </c>
      <c r="F81" s="44">
        <v>4200</v>
      </c>
      <c r="G81" s="44">
        <v>4000</v>
      </c>
      <c r="H81" s="192">
        <f>+[1]f101!$E$29</f>
        <v>11200</v>
      </c>
      <c r="I81" s="44">
        <v>3800</v>
      </c>
      <c r="J81" s="44">
        <v>6306.5800000000017</v>
      </c>
      <c r="K81" s="44">
        <v>2472.0999999999985</v>
      </c>
      <c r="L81" s="44">
        <v>12578.68</v>
      </c>
      <c r="M81" s="44"/>
      <c r="N81" s="44"/>
      <c r="O81" s="44"/>
      <c r="P81" s="44"/>
      <c r="Q81" s="44"/>
      <c r="R81" s="44"/>
      <c r="S81" s="44"/>
      <c r="T81" s="44"/>
      <c r="U81" s="36">
        <f t="shared" si="35"/>
        <v>36357.360000000001</v>
      </c>
      <c r="V81" s="45">
        <f t="shared" si="39"/>
        <v>36357.360000000001</v>
      </c>
      <c r="W81" s="34"/>
      <c r="X81" s="45">
        <f t="shared" si="37"/>
        <v>36357.360000000001</v>
      </c>
      <c r="Y81" s="51">
        <f t="shared" si="38"/>
        <v>-15662.64</v>
      </c>
      <c r="Z81" s="32">
        <f t="shared" si="29"/>
        <v>-0.3010888119953864</v>
      </c>
      <c r="AA81" s="37"/>
      <c r="AC81" s="9"/>
      <c r="AD81" s="72"/>
    </row>
    <row r="82" spans="2:30" s="16" customFormat="1" x14ac:dyDescent="0.2">
      <c r="B82" s="34" t="s">
        <v>80</v>
      </c>
      <c r="C82" s="38" t="s">
        <v>74</v>
      </c>
      <c r="D82" s="36">
        <v>215616</v>
      </c>
      <c r="E82" s="44">
        <v>12185.75</v>
      </c>
      <c r="F82" s="44">
        <v>15770.64</v>
      </c>
      <c r="G82" s="44">
        <v>8485.6299999999974</v>
      </c>
      <c r="H82" s="192">
        <f>+[1]f101!$E$30+[1]f101!$E$31+[1]f101!$E$32</f>
        <v>36442.020000000004</v>
      </c>
      <c r="I82" s="44">
        <v>11123.999999999993</v>
      </c>
      <c r="J82" s="44">
        <v>14778</v>
      </c>
      <c r="K82" s="44">
        <v>30442.510000000009</v>
      </c>
      <c r="L82" s="44">
        <v>56344.51</v>
      </c>
      <c r="M82" s="44"/>
      <c r="N82" s="44"/>
      <c r="O82" s="44"/>
      <c r="P82" s="44"/>
      <c r="Q82" s="44"/>
      <c r="R82" s="44"/>
      <c r="S82" s="44"/>
      <c r="T82" s="44"/>
      <c r="U82" s="36">
        <f t="shared" si="35"/>
        <v>149131.04</v>
      </c>
      <c r="V82" s="45">
        <f t="shared" si="39"/>
        <v>149131.04</v>
      </c>
      <c r="W82" s="34"/>
      <c r="X82" s="45">
        <f t="shared" si="37"/>
        <v>149131.04</v>
      </c>
      <c r="Y82" s="51">
        <f t="shared" si="38"/>
        <v>-66484.959999999992</v>
      </c>
      <c r="Z82" s="32">
        <f t="shared" si="29"/>
        <v>-0.30834891659246061</v>
      </c>
      <c r="AA82" s="37"/>
      <c r="AC82" s="70"/>
      <c r="AD82" s="72"/>
    </row>
    <row r="83" spans="2:30" s="16" customFormat="1" x14ac:dyDescent="0.2">
      <c r="B83" s="34" t="s">
        <v>81</v>
      </c>
      <c r="C83" s="38" t="s">
        <v>82</v>
      </c>
      <c r="D83" s="36">
        <v>25696</v>
      </c>
      <c r="E83" s="44"/>
      <c r="F83" s="44"/>
      <c r="G83" s="44"/>
      <c r="H83" s="192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36">
        <f t="shared" si="35"/>
        <v>0</v>
      </c>
      <c r="V83" s="45">
        <f t="shared" si="39"/>
        <v>0</v>
      </c>
      <c r="W83" s="34"/>
      <c r="X83" s="45">
        <f t="shared" si="37"/>
        <v>0</v>
      </c>
      <c r="Y83" s="51">
        <f t="shared" si="38"/>
        <v>-25696</v>
      </c>
      <c r="Z83" s="32">
        <f t="shared" si="29"/>
        <v>-1</v>
      </c>
      <c r="AA83" s="37"/>
      <c r="AC83" s="9"/>
      <c r="AD83" s="72"/>
    </row>
    <row r="84" spans="2:30" s="16" customFormat="1" x14ac:dyDescent="0.2">
      <c r="B84" s="34" t="s">
        <v>65</v>
      </c>
      <c r="C84" s="38" t="s">
        <v>83</v>
      </c>
      <c r="D84" s="36">
        <v>273942</v>
      </c>
      <c r="E84" s="44">
        <v>3184</v>
      </c>
      <c r="F84" s="44">
        <v>2727.3</v>
      </c>
      <c r="G84" s="44">
        <v>12435.04</v>
      </c>
      <c r="H84" s="192">
        <f>+[1]f101!$E$34</f>
        <v>18346.34</v>
      </c>
      <c r="I84" s="44">
        <v>7087</v>
      </c>
      <c r="J84" s="44">
        <v>9220.880000000001</v>
      </c>
      <c r="K84" s="44">
        <v>3202.9999999999964</v>
      </c>
      <c r="L84" s="44">
        <v>19510.879999999997</v>
      </c>
      <c r="M84" s="44"/>
      <c r="N84" s="44"/>
      <c r="O84" s="44"/>
      <c r="P84" s="44"/>
      <c r="Q84" s="44"/>
      <c r="R84" s="44"/>
      <c r="S84" s="44"/>
      <c r="T84" s="44"/>
      <c r="U84" s="36">
        <f t="shared" si="35"/>
        <v>57368.1</v>
      </c>
      <c r="V84" s="45">
        <f t="shared" si="39"/>
        <v>57368.1</v>
      </c>
      <c r="W84" s="45"/>
      <c r="X84" s="45">
        <f t="shared" si="37"/>
        <v>57368.1</v>
      </c>
      <c r="Y84" s="51">
        <f t="shared" si="38"/>
        <v>-216573.9</v>
      </c>
      <c r="Z84" s="32">
        <f t="shared" si="29"/>
        <v>-0.7905830431259171</v>
      </c>
      <c r="AA84" s="37"/>
      <c r="AC84" s="9"/>
      <c r="AD84" s="72"/>
    </row>
    <row r="85" spans="2:30" s="16" customFormat="1" x14ac:dyDescent="0.2">
      <c r="B85" s="34" t="s">
        <v>84</v>
      </c>
      <c r="C85" s="38" t="s">
        <v>85</v>
      </c>
      <c r="D85" s="36">
        <v>1814520</v>
      </c>
      <c r="E85" s="44">
        <v>27386.41</v>
      </c>
      <c r="F85" s="44">
        <v>796065.64</v>
      </c>
      <c r="G85" s="44">
        <v>333429.75000000012</v>
      </c>
      <c r="H85" s="192">
        <f>+[1]f101!$E$35</f>
        <v>1156881.8</v>
      </c>
      <c r="I85" s="44">
        <v>18720</v>
      </c>
      <c r="J85" s="44">
        <v>54920</v>
      </c>
      <c r="K85" s="44">
        <v>20146.449999999997</v>
      </c>
      <c r="L85" s="44">
        <v>93786.45</v>
      </c>
      <c r="M85" s="44"/>
      <c r="N85" s="44"/>
      <c r="O85" s="44"/>
      <c r="P85" s="44"/>
      <c r="Q85" s="44"/>
      <c r="R85" s="44"/>
      <c r="S85" s="44"/>
      <c r="T85" s="44"/>
      <c r="U85" s="36">
        <f t="shared" si="35"/>
        <v>1344454.7</v>
      </c>
      <c r="V85" s="45">
        <f t="shared" si="39"/>
        <v>1344454.7</v>
      </c>
      <c r="W85" s="45"/>
      <c r="X85" s="45">
        <f t="shared" si="37"/>
        <v>1344454.7</v>
      </c>
      <c r="Y85" s="51">
        <f t="shared" si="38"/>
        <v>-470065.30000000005</v>
      </c>
      <c r="Z85" s="32">
        <f t="shared" si="29"/>
        <v>-0.25905765712144263</v>
      </c>
      <c r="AA85" s="37"/>
      <c r="AC85" s="9"/>
      <c r="AD85" s="72"/>
    </row>
    <row r="86" spans="2:30" s="16" customFormat="1" ht="22.5" x14ac:dyDescent="0.2">
      <c r="B86" s="34" t="s">
        <v>116</v>
      </c>
      <c r="C86" s="38" t="s">
        <v>117</v>
      </c>
      <c r="D86" s="36"/>
      <c r="E86" s="44"/>
      <c r="F86" s="44"/>
      <c r="G86" s="44"/>
      <c r="H86" s="192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175"/>
      <c r="U86" s="36">
        <f t="shared" si="35"/>
        <v>0</v>
      </c>
      <c r="V86" s="45">
        <f t="shared" si="39"/>
        <v>0</v>
      </c>
      <c r="W86" s="34"/>
      <c r="X86" s="45">
        <f t="shared" si="37"/>
        <v>0</v>
      </c>
      <c r="Y86" s="51">
        <f t="shared" si="38"/>
        <v>0</v>
      </c>
      <c r="Z86" s="32" t="e">
        <f t="shared" si="29"/>
        <v>#DIV/0!</v>
      </c>
      <c r="AA86" s="37"/>
      <c r="AC86" s="70"/>
      <c r="AD86" s="72"/>
    </row>
    <row r="87" spans="2:30" s="54" customFormat="1" ht="33.75" x14ac:dyDescent="0.2">
      <c r="B87" s="47" t="s">
        <v>29</v>
      </c>
      <c r="C87" s="38" t="s">
        <v>67</v>
      </c>
      <c r="D87" s="48"/>
      <c r="E87" s="49">
        <v>25</v>
      </c>
      <c r="F87" s="49"/>
      <c r="G87" s="49"/>
      <c r="H87" s="193">
        <f>+[1]f101!$E$38</f>
        <v>25</v>
      </c>
      <c r="I87" s="49"/>
      <c r="J87" s="49">
        <v>256221.29</v>
      </c>
      <c r="K87" s="49">
        <v>117815.91</v>
      </c>
      <c r="L87" s="49">
        <v>374037.2</v>
      </c>
      <c r="M87" s="49"/>
      <c r="N87" s="49"/>
      <c r="O87" s="49"/>
      <c r="P87" s="49"/>
      <c r="Q87" s="49"/>
      <c r="R87" s="49"/>
      <c r="S87" s="49"/>
      <c r="T87" s="176"/>
      <c r="U87" s="48">
        <f t="shared" si="35"/>
        <v>748099.4</v>
      </c>
      <c r="V87" s="50">
        <f t="shared" si="39"/>
        <v>748099.4</v>
      </c>
      <c r="W87" s="47"/>
      <c r="X87" s="50">
        <f t="shared" si="37"/>
        <v>748099.4</v>
      </c>
      <c r="Y87" s="51">
        <f t="shared" si="38"/>
        <v>748099.4</v>
      </c>
      <c r="Z87" s="52" t="e">
        <f t="shared" si="29"/>
        <v>#DIV/0!</v>
      </c>
      <c r="AA87" s="53"/>
      <c r="AC87" s="75"/>
      <c r="AD87" s="76"/>
    </row>
    <row r="88" spans="2:30" s="16" customFormat="1" x14ac:dyDescent="0.2">
      <c r="B88" s="34" t="s">
        <v>109</v>
      </c>
      <c r="C88" s="38" t="s">
        <v>110</v>
      </c>
      <c r="D88" s="36"/>
      <c r="E88" s="44"/>
      <c r="F88" s="44"/>
      <c r="G88" s="44"/>
      <c r="H88" s="192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5">
        <f t="shared" si="39"/>
        <v>0</v>
      </c>
      <c r="W88" s="45"/>
      <c r="X88" s="45">
        <f t="shared" ref="X88" si="40">SUM(V88:W88)</f>
        <v>0</v>
      </c>
      <c r="Y88" s="51">
        <f t="shared" si="38"/>
        <v>0</v>
      </c>
      <c r="Z88" s="32" t="e">
        <f t="shared" si="29"/>
        <v>#DIV/0!</v>
      </c>
      <c r="AA88" s="37"/>
      <c r="AC88" s="9"/>
      <c r="AD88" s="72"/>
    </row>
    <row r="89" spans="2:30" s="43" customFormat="1" x14ac:dyDescent="0.2">
      <c r="B89" s="39" t="s">
        <v>30</v>
      </c>
      <c r="C89" s="40"/>
      <c r="D89" s="41">
        <f>+D90+D97</f>
        <v>0</v>
      </c>
      <c r="E89" s="164"/>
      <c r="F89" s="164"/>
      <c r="G89" s="164"/>
      <c r="H89" s="61">
        <f t="shared" ref="H89:U89" si="41">+H90+H97</f>
        <v>0</v>
      </c>
      <c r="I89" s="164"/>
      <c r="J89" s="164"/>
      <c r="K89" s="164"/>
      <c r="L89" s="164">
        <f t="shared" si="41"/>
        <v>0</v>
      </c>
      <c r="M89" s="164"/>
      <c r="N89" s="164"/>
      <c r="O89" s="164"/>
      <c r="P89" s="41">
        <f t="shared" si="41"/>
        <v>0</v>
      </c>
      <c r="Q89" s="41"/>
      <c r="R89" s="41"/>
      <c r="S89" s="41"/>
      <c r="T89" s="41">
        <f t="shared" si="41"/>
        <v>0</v>
      </c>
      <c r="U89" s="41">
        <f t="shared" si="41"/>
        <v>0</v>
      </c>
      <c r="V89" s="41" t="s">
        <v>105</v>
      </c>
      <c r="W89" s="41">
        <f t="shared" ref="W89:Y89" si="42">+W90+W97</f>
        <v>0</v>
      </c>
      <c r="X89" s="41">
        <f t="shared" si="42"/>
        <v>0</v>
      </c>
      <c r="Y89" s="41">
        <f t="shared" si="42"/>
        <v>0</v>
      </c>
      <c r="Z89" s="32" t="e">
        <f t="shared" si="29"/>
        <v>#DIV/0!</v>
      </c>
      <c r="AA89" s="42"/>
      <c r="AC89" s="9"/>
      <c r="AD89" s="74"/>
    </row>
    <row r="90" spans="2:30" s="43" customFormat="1" x14ac:dyDescent="0.2">
      <c r="B90" s="39" t="s">
        <v>21</v>
      </c>
      <c r="C90" s="40"/>
      <c r="D90" s="41">
        <f>SUM(D92:D96)</f>
        <v>0</v>
      </c>
      <c r="E90" s="164"/>
      <c r="F90" s="164"/>
      <c r="G90" s="164"/>
      <c r="H90" s="61">
        <f t="shared" ref="H90:Y90" si="43">SUM(H92:H96)</f>
        <v>0</v>
      </c>
      <c r="I90" s="164"/>
      <c r="J90" s="164"/>
      <c r="K90" s="164"/>
      <c r="L90" s="164">
        <f t="shared" si="43"/>
        <v>0</v>
      </c>
      <c r="M90" s="164"/>
      <c r="N90" s="164"/>
      <c r="O90" s="164"/>
      <c r="P90" s="41">
        <f t="shared" si="43"/>
        <v>0</v>
      </c>
      <c r="Q90" s="41"/>
      <c r="R90" s="41"/>
      <c r="S90" s="41"/>
      <c r="T90" s="41">
        <f t="shared" si="43"/>
        <v>0</v>
      </c>
      <c r="U90" s="41">
        <f t="shared" si="43"/>
        <v>0</v>
      </c>
      <c r="V90" s="41">
        <f t="shared" si="43"/>
        <v>0</v>
      </c>
      <c r="W90" s="41">
        <f t="shared" si="43"/>
        <v>0</v>
      </c>
      <c r="X90" s="41">
        <f t="shared" si="43"/>
        <v>0</v>
      </c>
      <c r="Y90" s="41">
        <f t="shared" si="43"/>
        <v>0</v>
      </c>
      <c r="Z90" s="32" t="e">
        <f t="shared" si="29"/>
        <v>#DIV/0!</v>
      </c>
      <c r="AA90" s="42"/>
      <c r="AC90" s="9"/>
      <c r="AD90" s="74"/>
    </row>
    <row r="91" spans="2:30" s="16" customFormat="1" ht="22.5" hidden="1" x14ac:dyDescent="0.2">
      <c r="B91" s="34" t="s">
        <v>31</v>
      </c>
      <c r="C91" s="38"/>
      <c r="D91" s="36"/>
      <c r="E91" s="44"/>
      <c r="F91" s="44"/>
      <c r="G91" s="44"/>
      <c r="H91" s="19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6">
        <f t="shared" ref="U91:U96" si="44">SUM(H91:T91)</f>
        <v>0</v>
      </c>
      <c r="V91" s="34"/>
      <c r="W91" s="34"/>
      <c r="X91" s="34"/>
      <c r="Y91" s="34"/>
      <c r="Z91" s="32" t="e">
        <f t="shared" si="29"/>
        <v>#DIV/0!</v>
      </c>
      <c r="AA91" s="37"/>
      <c r="AC91" s="9"/>
      <c r="AD91" s="72"/>
    </row>
    <row r="92" spans="2:30" s="16" customFormat="1" hidden="1" x14ac:dyDescent="0.2">
      <c r="B92" s="34" t="s">
        <v>22</v>
      </c>
      <c r="C92" s="35" t="s">
        <v>60</v>
      </c>
      <c r="D92" s="36"/>
      <c r="E92" s="44"/>
      <c r="F92" s="44"/>
      <c r="G92" s="44"/>
      <c r="H92" s="19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6">
        <f t="shared" si="44"/>
        <v>0</v>
      </c>
      <c r="V92" s="34"/>
      <c r="W92" s="34"/>
      <c r="X92" s="34"/>
      <c r="Y92" s="34"/>
      <c r="Z92" s="32" t="e">
        <f t="shared" si="29"/>
        <v>#DIV/0!</v>
      </c>
      <c r="AA92" s="37"/>
      <c r="AC92" s="9"/>
      <c r="AD92" s="72"/>
    </row>
    <row r="93" spans="2:30" s="16" customFormat="1" hidden="1" x14ac:dyDescent="0.2">
      <c r="B93" s="34" t="s">
        <v>23</v>
      </c>
      <c r="C93" s="35" t="s">
        <v>61</v>
      </c>
      <c r="D93" s="36"/>
      <c r="E93" s="44"/>
      <c r="F93" s="44"/>
      <c r="G93" s="44"/>
      <c r="H93" s="19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6">
        <f t="shared" si="44"/>
        <v>0</v>
      </c>
      <c r="V93" s="34"/>
      <c r="W93" s="34"/>
      <c r="X93" s="34"/>
      <c r="Y93" s="34"/>
      <c r="Z93" s="32" t="e">
        <f t="shared" si="29"/>
        <v>#DIV/0!</v>
      </c>
      <c r="AA93" s="37"/>
      <c r="AC93" s="70"/>
      <c r="AD93" s="72"/>
    </row>
    <row r="94" spans="2:30" s="16" customFormat="1" hidden="1" x14ac:dyDescent="0.2">
      <c r="B94" s="34" t="s">
        <v>24</v>
      </c>
      <c r="C94" s="35" t="s">
        <v>62</v>
      </c>
      <c r="D94" s="36"/>
      <c r="E94" s="44"/>
      <c r="F94" s="44"/>
      <c r="G94" s="44"/>
      <c r="H94" s="19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6">
        <f t="shared" si="44"/>
        <v>0</v>
      </c>
      <c r="V94" s="34"/>
      <c r="W94" s="34"/>
      <c r="X94" s="34"/>
      <c r="Y94" s="34"/>
      <c r="Z94" s="32" t="e">
        <f t="shared" si="29"/>
        <v>#DIV/0!</v>
      </c>
      <c r="AA94" s="37"/>
    </row>
    <row r="95" spans="2:30" s="16" customFormat="1" hidden="1" x14ac:dyDescent="0.2">
      <c r="B95" s="34" t="s">
        <v>32</v>
      </c>
      <c r="C95" s="38"/>
      <c r="D95" s="36"/>
      <c r="E95" s="44"/>
      <c r="F95" s="44"/>
      <c r="G95" s="44"/>
      <c r="H95" s="19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6">
        <f t="shared" si="44"/>
        <v>0</v>
      </c>
      <c r="V95" s="34"/>
      <c r="W95" s="34"/>
      <c r="X95" s="34"/>
      <c r="Y95" s="34"/>
      <c r="Z95" s="32" t="e">
        <f t="shared" si="29"/>
        <v>#DIV/0!</v>
      </c>
      <c r="AA95" s="37"/>
    </row>
    <row r="96" spans="2:30" s="16" customFormat="1" hidden="1" x14ac:dyDescent="0.2">
      <c r="B96" s="34" t="s">
        <v>33</v>
      </c>
      <c r="C96" s="38"/>
      <c r="D96" s="36"/>
      <c r="E96" s="44"/>
      <c r="F96" s="44"/>
      <c r="G96" s="44"/>
      <c r="H96" s="19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6">
        <f t="shared" si="44"/>
        <v>0</v>
      </c>
      <c r="V96" s="34"/>
      <c r="W96" s="34"/>
      <c r="X96" s="34"/>
      <c r="Y96" s="34"/>
      <c r="Z96" s="32" t="e">
        <f t="shared" si="29"/>
        <v>#DIV/0!</v>
      </c>
      <c r="AA96" s="37"/>
    </row>
    <row r="97" spans="2:27" s="43" customFormat="1" hidden="1" x14ac:dyDescent="0.2">
      <c r="B97" s="39" t="s">
        <v>27</v>
      </c>
      <c r="C97" s="40"/>
      <c r="D97" s="41">
        <f>SUM(D98:D99)</f>
        <v>0</v>
      </c>
      <c r="E97" s="164"/>
      <c r="F97" s="164"/>
      <c r="G97" s="164"/>
      <c r="H97" s="61">
        <f t="shared" ref="H97:Y97" si="45">SUM(H98:H99)</f>
        <v>0</v>
      </c>
      <c r="I97" s="164"/>
      <c r="J97" s="164"/>
      <c r="K97" s="164"/>
      <c r="L97" s="164">
        <f t="shared" si="45"/>
        <v>0</v>
      </c>
      <c r="M97" s="164"/>
      <c r="N97" s="164"/>
      <c r="O97" s="164"/>
      <c r="P97" s="41">
        <f t="shared" si="45"/>
        <v>0</v>
      </c>
      <c r="Q97" s="41"/>
      <c r="R97" s="41"/>
      <c r="S97" s="41"/>
      <c r="T97" s="41">
        <f t="shared" si="45"/>
        <v>0</v>
      </c>
      <c r="U97" s="41">
        <f t="shared" si="45"/>
        <v>0</v>
      </c>
      <c r="V97" s="41">
        <f t="shared" si="45"/>
        <v>0</v>
      </c>
      <c r="W97" s="41">
        <f t="shared" si="45"/>
        <v>0</v>
      </c>
      <c r="X97" s="41">
        <f t="shared" si="45"/>
        <v>0</v>
      </c>
      <c r="Y97" s="41">
        <f t="shared" si="45"/>
        <v>0</v>
      </c>
      <c r="Z97" s="32" t="e">
        <f t="shared" si="29"/>
        <v>#DIV/0!</v>
      </c>
      <c r="AA97" s="42"/>
    </row>
    <row r="98" spans="2:27" s="16" customFormat="1" ht="22.5" hidden="1" x14ac:dyDescent="0.2">
      <c r="B98" s="55" t="s">
        <v>34</v>
      </c>
      <c r="C98" s="38"/>
      <c r="D98" s="36"/>
      <c r="E98" s="44"/>
      <c r="F98" s="44"/>
      <c r="G98" s="44"/>
      <c r="H98" s="19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6"/>
      <c r="V98" s="34"/>
      <c r="W98" s="34"/>
      <c r="X98" s="34"/>
      <c r="Y98" s="34"/>
      <c r="Z98" s="32" t="e">
        <f t="shared" si="29"/>
        <v>#DIV/0!</v>
      </c>
      <c r="AA98" s="37"/>
    </row>
    <row r="99" spans="2:27" s="16" customFormat="1" ht="22.5" hidden="1" x14ac:dyDescent="0.2">
      <c r="B99" s="34" t="s">
        <v>35</v>
      </c>
      <c r="C99" s="38" t="s">
        <v>67</v>
      </c>
      <c r="D99" s="36"/>
      <c r="E99" s="44"/>
      <c r="F99" s="44"/>
      <c r="G99" s="44"/>
      <c r="H99" s="194"/>
      <c r="I99" s="34"/>
      <c r="J99" s="34"/>
      <c r="K99" s="34"/>
      <c r="L99" s="34"/>
      <c r="M99" s="34"/>
      <c r="N99" s="34"/>
      <c r="O99" s="34"/>
      <c r="P99" s="45"/>
      <c r="Q99" s="45"/>
      <c r="R99" s="45"/>
      <c r="S99" s="45"/>
      <c r="T99" s="34"/>
      <c r="U99" s="36">
        <f t="shared" ref="U99" si="46">SUM(H99:T99)</f>
        <v>0</v>
      </c>
      <c r="V99" s="34"/>
      <c r="W99" s="34"/>
      <c r="X99" s="45">
        <f>SUM(V99:W99)</f>
        <v>0</v>
      </c>
      <c r="Y99" s="34"/>
      <c r="Z99" s="32" t="e">
        <f t="shared" ref="Z99:Z115" si="47">+Y99/D99</f>
        <v>#DIV/0!</v>
      </c>
      <c r="AA99" s="37"/>
    </row>
    <row r="100" spans="2:27" s="43" customFormat="1" ht="22.5" x14ac:dyDescent="0.2">
      <c r="B100" s="39" t="s">
        <v>36</v>
      </c>
      <c r="C100" s="40"/>
      <c r="D100" s="41">
        <f>+D101+D109</f>
        <v>0</v>
      </c>
      <c r="E100" s="164"/>
      <c r="F100" s="164"/>
      <c r="G100" s="164"/>
      <c r="H100" s="61">
        <f t="shared" ref="H100:Y100" si="48">+H101+H109</f>
        <v>128521.40999999999</v>
      </c>
      <c r="I100" s="164"/>
      <c r="J100" s="164"/>
      <c r="K100" s="164"/>
      <c r="L100" s="164">
        <f t="shared" si="48"/>
        <v>256978.47</v>
      </c>
      <c r="M100" s="164"/>
      <c r="N100" s="164"/>
      <c r="O100" s="164"/>
      <c r="P100" s="41">
        <f t="shared" si="48"/>
        <v>0</v>
      </c>
      <c r="Q100" s="41"/>
      <c r="R100" s="41"/>
      <c r="S100" s="41"/>
      <c r="T100" s="41">
        <f t="shared" si="48"/>
        <v>0</v>
      </c>
      <c r="U100" s="41">
        <f t="shared" si="48"/>
        <v>385499.88</v>
      </c>
      <c r="V100" s="41">
        <f t="shared" si="48"/>
        <v>385499.88</v>
      </c>
      <c r="W100" s="41">
        <f t="shared" si="48"/>
        <v>0</v>
      </c>
      <c r="X100" s="41">
        <f t="shared" si="48"/>
        <v>385499.88</v>
      </c>
      <c r="Y100" s="41">
        <f t="shared" si="48"/>
        <v>385499.88</v>
      </c>
      <c r="Z100" s="32" t="e">
        <f t="shared" si="47"/>
        <v>#DIV/0!</v>
      </c>
      <c r="AA100" s="42"/>
    </row>
    <row r="101" spans="2:27" s="43" customFormat="1" x14ac:dyDescent="0.2">
      <c r="B101" s="39" t="s">
        <v>37</v>
      </c>
      <c r="C101" s="40"/>
      <c r="D101" s="41">
        <f>+D102</f>
        <v>0</v>
      </c>
      <c r="E101" s="164"/>
      <c r="F101" s="164"/>
      <c r="G101" s="164"/>
      <c r="H101" s="61">
        <f t="shared" ref="H101:Y101" si="49">+H102</f>
        <v>128521.40999999999</v>
      </c>
      <c r="I101" s="164"/>
      <c r="J101" s="164"/>
      <c r="K101" s="164"/>
      <c r="L101" s="164">
        <f t="shared" si="49"/>
        <v>256978.47</v>
      </c>
      <c r="M101" s="164"/>
      <c r="N101" s="164"/>
      <c r="O101" s="164"/>
      <c r="P101" s="41">
        <f t="shared" si="49"/>
        <v>0</v>
      </c>
      <c r="Q101" s="41"/>
      <c r="R101" s="41"/>
      <c r="S101" s="41"/>
      <c r="T101" s="41">
        <f t="shared" si="49"/>
        <v>0</v>
      </c>
      <c r="U101" s="41">
        <f t="shared" si="49"/>
        <v>385499.88</v>
      </c>
      <c r="V101" s="41">
        <f t="shared" si="49"/>
        <v>385499.88</v>
      </c>
      <c r="W101" s="41">
        <f t="shared" si="49"/>
        <v>0</v>
      </c>
      <c r="X101" s="41">
        <f t="shared" si="49"/>
        <v>385499.88</v>
      </c>
      <c r="Y101" s="41">
        <f t="shared" si="49"/>
        <v>385499.88</v>
      </c>
      <c r="Z101" s="32" t="e">
        <f t="shared" si="47"/>
        <v>#DIV/0!</v>
      </c>
      <c r="AA101" s="42"/>
    </row>
    <row r="102" spans="2:27" s="43" customFormat="1" x14ac:dyDescent="0.2">
      <c r="B102" s="39" t="s">
        <v>38</v>
      </c>
      <c r="C102" s="40"/>
      <c r="D102" s="41">
        <f>SUM(D103:D108)</f>
        <v>0</v>
      </c>
      <c r="E102" s="164"/>
      <c r="F102" s="164"/>
      <c r="G102" s="164"/>
      <c r="H102" s="61">
        <f t="shared" ref="H102:Y102" si="50">SUM(H103:H108)</f>
        <v>128521.40999999999</v>
      </c>
      <c r="I102" s="164"/>
      <c r="J102" s="164"/>
      <c r="K102" s="164"/>
      <c r="L102" s="164">
        <f t="shared" si="50"/>
        <v>256978.47</v>
      </c>
      <c r="M102" s="164"/>
      <c r="N102" s="164"/>
      <c r="O102" s="164"/>
      <c r="P102" s="41">
        <f t="shared" si="50"/>
        <v>0</v>
      </c>
      <c r="Q102" s="41"/>
      <c r="R102" s="41"/>
      <c r="S102" s="41"/>
      <c r="T102" s="41">
        <f t="shared" si="50"/>
        <v>0</v>
      </c>
      <c r="U102" s="41">
        <f t="shared" si="50"/>
        <v>385499.88</v>
      </c>
      <c r="V102" s="41">
        <f t="shared" si="50"/>
        <v>385499.88</v>
      </c>
      <c r="W102" s="41">
        <f t="shared" si="50"/>
        <v>0</v>
      </c>
      <c r="X102" s="41">
        <f t="shared" si="50"/>
        <v>385499.88</v>
      </c>
      <c r="Y102" s="41">
        <f t="shared" si="50"/>
        <v>385499.88</v>
      </c>
      <c r="Z102" s="32" t="e">
        <f t="shared" si="47"/>
        <v>#DIV/0!</v>
      </c>
      <c r="AA102" s="42"/>
    </row>
    <row r="103" spans="2:27" s="16" customFormat="1" x14ac:dyDescent="0.2">
      <c r="B103" s="34" t="s">
        <v>39</v>
      </c>
      <c r="C103" s="38" t="s">
        <v>68</v>
      </c>
      <c r="D103" s="36"/>
      <c r="E103" s="44"/>
      <c r="F103" s="44"/>
      <c r="G103" s="44"/>
      <c r="H103" s="192"/>
      <c r="I103" s="44"/>
      <c r="J103" s="44"/>
      <c r="K103" s="44"/>
      <c r="L103" s="44">
        <v>16884</v>
      </c>
      <c r="M103" s="44"/>
      <c r="N103" s="44"/>
      <c r="O103" s="44"/>
      <c r="P103" s="77"/>
      <c r="Q103" s="77"/>
      <c r="R103" s="77"/>
      <c r="S103" s="77"/>
      <c r="T103" s="45"/>
      <c r="U103" s="36">
        <f t="shared" ref="U103:U108" si="51">SUM(H103:T103)</f>
        <v>16884</v>
      </c>
      <c r="V103" s="5">
        <f>+U103</f>
        <v>16884</v>
      </c>
      <c r="W103" s="36"/>
      <c r="X103" s="36">
        <f t="shared" ref="X103:X109" si="52">SUM(V103:W103)</f>
        <v>16884</v>
      </c>
      <c r="Y103" s="78">
        <f t="shared" ref="Y103:Y108" si="53">U103-D103</f>
        <v>16884</v>
      </c>
      <c r="Z103" s="32" t="e">
        <f t="shared" si="47"/>
        <v>#DIV/0!</v>
      </c>
      <c r="AA103" s="37"/>
    </row>
    <row r="104" spans="2:27" s="16" customFormat="1" x14ac:dyDescent="0.2">
      <c r="B104" s="34" t="s">
        <v>40</v>
      </c>
      <c r="C104" s="38" t="s">
        <v>107</v>
      </c>
      <c r="D104" s="36"/>
      <c r="E104" s="44"/>
      <c r="F104" s="44"/>
      <c r="G104" s="44"/>
      <c r="H104" s="192">
        <f>+[1]f101!$E$56</f>
        <v>91871.409999999989</v>
      </c>
      <c r="I104" s="44"/>
      <c r="J104" s="44"/>
      <c r="K104" s="44"/>
      <c r="L104" s="36">
        <v>17568.57</v>
      </c>
      <c r="M104" s="34"/>
      <c r="N104" s="34"/>
      <c r="O104" s="34"/>
      <c r="P104" s="73"/>
      <c r="Q104" s="73"/>
      <c r="R104" s="73"/>
      <c r="S104" s="73"/>
      <c r="T104" s="45"/>
      <c r="U104" s="36">
        <f t="shared" si="51"/>
        <v>109439.97999999998</v>
      </c>
      <c r="V104" s="5">
        <f t="shared" ref="V104:V107" si="54">+U104</f>
        <v>109439.97999999998</v>
      </c>
      <c r="W104" s="36"/>
      <c r="X104" s="36">
        <f t="shared" si="52"/>
        <v>109439.97999999998</v>
      </c>
      <c r="Y104" s="78">
        <f t="shared" si="53"/>
        <v>109439.97999999998</v>
      </c>
      <c r="Z104" s="32" t="e">
        <f t="shared" si="47"/>
        <v>#DIV/0!</v>
      </c>
      <c r="AA104" s="37"/>
    </row>
    <row r="105" spans="2:27" s="16" customFormat="1" x14ac:dyDescent="0.2">
      <c r="B105" s="34" t="s">
        <v>41</v>
      </c>
      <c r="C105" s="38" t="s">
        <v>106</v>
      </c>
      <c r="D105" s="36"/>
      <c r="E105" s="44"/>
      <c r="F105" s="44"/>
      <c r="G105" s="44"/>
      <c r="H105" s="192">
        <f>+[1]f101!$E$58</f>
        <v>33650</v>
      </c>
      <c r="I105" s="44"/>
      <c r="J105" s="44"/>
      <c r="K105" s="44"/>
      <c r="L105" s="36">
        <v>126245.9</v>
      </c>
      <c r="M105" s="45"/>
      <c r="N105" s="45"/>
      <c r="O105" s="45"/>
      <c r="P105" s="73"/>
      <c r="Q105" s="73"/>
      <c r="R105" s="73"/>
      <c r="S105" s="73"/>
      <c r="T105" s="45"/>
      <c r="U105" s="36">
        <f t="shared" si="51"/>
        <v>159895.9</v>
      </c>
      <c r="V105" s="5">
        <f t="shared" si="54"/>
        <v>159895.9</v>
      </c>
      <c r="W105" s="36"/>
      <c r="X105" s="36">
        <f t="shared" si="52"/>
        <v>159895.9</v>
      </c>
      <c r="Y105" s="78">
        <f t="shared" si="53"/>
        <v>159895.9</v>
      </c>
      <c r="Z105" s="32" t="e">
        <f t="shared" si="47"/>
        <v>#DIV/0!</v>
      </c>
      <c r="AA105" s="37"/>
    </row>
    <row r="106" spans="2:27" s="16" customFormat="1" x14ac:dyDescent="0.2">
      <c r="B106" s="34" t="s">
        <v>114</v>
      </c>
      <c r="C106" s="38" t="s">
        <v>115</v>
      </c>
      <c r="D106" s="36"/>
      <c r="E106" s="44"/>
      <c r="F106" s="44"/>
      <c r="G106" s="44"/>
      <c r="H106" s="194"/>
      <c r="I106" s="34"/>
      <c r="J106" s="34"/>
      <c r="K106" s="34"/>
      <c r="L106" s="36">
        <v>96280</v>
      </c>
      <c r="M106" s="45"/>
      <c r="N106" s="45"/>
      <c r="O106" s="45"/>
      <c r="P106" s="73"/>
      <c r="Q106" s="73"/>
      <c r="R106" s="73"/>
      <c r="S106" s="73"/>
      <c r="T106" s="45"/>
      <c r="U106" s="36">
        <f t="shared" si="51"/>
        <v>96280</v>
      </c>
      <c r="V106" s="5">
        <f t="shared" si="54"/>
        <v>96280</v>
      </c>
      <c r="W106" s="36"/>
      <c r="X106" s="44">
        <f t="shared" si="52"/>
        <v>96280</v>
      </c>
      <c r="Y106" s="78">
        <f t="shared" si="53"/>
        <v>96280</v>
      </c>
      <c r="Z106" s="32" t="e">
        <f t="shared" si="47"/>
        <v>#DIV/0!</v>
      </c>
      <c r="AA106" s="37"/>
    </row>
    <row r="107" spans="2:27" s="16" customFormat="1" x14ac:dyDescent="0.2">
      <c r="B107" s="34" t="s">
        <v>43</v>
      </c>
      <c r="C107" s="38" t="s">
        <v>124</v>
      </c>
      <c r="D107" s="36"/>
      <c r="E107" s="44"/>
      <c r="F107" s="44"/>
      <c r="G107" s="44"/>
      <c r="H107" s="196">
        <f>+[1]f101!$E$61</f>
        <v>3000</v>
      </c>
      <c r="I107" s="45"/>
      <c r="J107" s="45"/>
      <c r="K107" s="45"/>
      <c r="L107" s="34"/>
      <c r="M107" s="34"/>
      <c r="N107" s="34"/>
      <c r="O107" s="34"/>
      <c r="P107" s="73"/>
      <c r="Q107" s="73"/>
      <c r="R107" s="73"/>
      <c r="S107" s="73"/>
      <c r="T107" s="45"/>
      <c r="U107" s="36">
        <f t="shared" si="51"/>
        <v>3000</v>
      </c>
      <c r="V107" s="5">
        <f t="shared" si="54"/>
        <v>3000</v>
      </c>
      <c r="W107" s="36"/>
      <c r="X107" s="36">
        <f t="shared" si="52"/>
        <v>3000</v>
      </c>
      <c r="Y107" s="78">
        <f t="shared" si="53"/>
        <v>3000</v>
      </c>
      <c r="Z107" s="32" t="e">
        <f t="shared" si="47"/>
        <v>#DIV/0!</v>
      </c>
      <c r="AA107" s="37"/>
    </row>
    <row r="108" spans="2:27" s="57" customFormat="1" ht="11.25" x14ac:dyDescent="0.2">
      <c r="B108" s="34" t="s">
        <v>128</v>
      </c>
      <c r="C108" s="38" t="s">
        <v>118</v>
      </c>
      <c r="D108" s="36"/>
      <c r="E108" s="44"/>
      <c r="F108" s="44"/>
      <c r="G108" s="44"/>
      <c r="H108" s="192"/>
      <c r="I108" s="44"/>
      <c r="J108" s="44"/>
      <c r="K108" s="44"/>
      <c r="L108" s="34"/>
      <c r="M108" s="34"/>
      <c r="N108" s="34"/>
      <c r="O108" s="34"/>
      <c r="P108" s="34"/>
      <c r="Q108" s="34"/>
      <c r="R108" s="34"/>
      <c r="S108" s="34"/>
      <c r="T108" s="45"/>
      <c r="U108" s="36">
        <f t="shared" si="51"/>
        <v>0</v>
      </c>
      <c r="V108" s="5">
        <f>+U108</f>
        <v>0</v>
      </c>
      <c r="W108" s="36"/>
      <c r="X108" s="36">
        <f t="shared" si="52"/>
        <v>0</v>
      </c>
      <c r="Y108" s="78">
        <f t="shared" si="53"/>
        <v>0</v>
      </c>
      <c r="Z108" s="56" t="e">
        <f t="shared" si="47"/>
        <v>#DIV/0!</v>
      </c>
      <c r="AA108" s="34"/>
    </row>
    <row r="109" spans="2:27" s="43" customFormat="1" x14ac:dyDescent="0.2">
      <c r="B109" s="39" t="s">
        <v>44</v>
      </c>
      <c r="C109" s="40"/>
      <c r="D109" s="41">
        <f>SUM(D110:D115)</f>
        <v>0</v>
      </c>
      <c r="E109" s="164"/>
      <c r="F109" s="164"/>
      <c r="G109" s="164"/>
      <c r="H109" s="61">
        <f t="shared" ref="H109:U109" si="55">SUM(H110:H115)</f>
        <v>0</v>
      </c>
      <c r="I109" s="164"/>
      <c r="J109" s="164"/>
      <c r="K109" s="164"/>
      <c r="L109" s="164">
        <f t="shared" si="55"/>
        <v>0</v>
      </c>
      <c r="M109" s="164"/>
      <c r="N109" s="164"/>
      <c r="O109" s="164"/>
      <c r="P109" s="41">
        <f t="shared" si="55"/>
        <v>0</v>
      </c>
      <c r="Q109" s="41"/>
      <c r="R109" s="41"/>
      <c r="S109" s="41"/>
      <c r="T109" s="41">
        <f t="shared" si="55"/>
        <v>0</v>
      </c>
      <c r="U109" s="41">
        <f t="shared" si="55"/>
        <v>0</v>
      </c>
      <c r="V109" s="41">
        <f>SUM(V110:V115)</f>
        <v>0</v>
      </c>
      <c r="W109" s="41">
        <f t="shared" ref="W109" si="56">SUM(W110:W115)</f>
        <v>0</v>
      </c>
      <c r="X109" s="36">
        <f t="shared" si="52"/>
        <v>0</v>
      </c>
      <c r="Y109" s="41">
        <f t="shared" ref="Y109" si="57">SUM(Y110:Y115)</f>
        <v>0</v>
      </c>
      <c r="Z109" s="32" t="e">
        <f t="shared" si="47"/>
        <v>#DIV/0!</v>
      </c>
      <c r="AA109" s="42"/>
    </row>
    <row r="110" spans="2:27" s="16" customFormat="1" ht="22.5" x14ac:dyDescent="0.2">
      <c r="B110" s="55" t="s">
        <v>34</v>
      </c>
      <c r="C110" s="38"/>
      <c r="D110" s="36"/>
      <c r="E110" s="44"/>
      <c r="F110" s="44"/>
      <c r="G110" s="44"/>
      <c r="H110" s="19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6"/>
      <c r="V110" s="34"/>
      <c r="W110" s="34"/>
      <c r="X110" s="34"/>
      <c r="Y110" s="34"/>
      <c r="Z110" s="32" t="e">
        <f t="shared" si="47"/>
        <v>#DIV/0!</v>
      </c>
      <c r="AA110" s="37"/>
    </row>
    <row r="111" spans="2:27" s="16" customFormat="1" hidden="1" x14ac:dyDescent="0.2">
      <c r="B111" s="34" t="s">
        <v>45</v>
      </c>
      <c r="C111" s="38"/>
      <c r="D111" s="36"/>
      <c r="E111" s="44"/>
      <c r="F111" s="44"/>
      <c r="G111" s="44"/>
      <c r="H111" s="19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6">
        <f t="shared" ref="U111:U115" si="58">SUM(H111:T111)</f>
        <v>0</v>
      </c>
      <c r="V111" s="34"/>
      <c r="W111" s="34"/>
      <c r="X111" s="34"/>
      <c r="Y111" s="34"/>
      <c r="Z111" s="32" t="e">
        <f t="shared" si="47"/>
        <v>#DIV/0!</v>
      </c>
      <c r="AA111" s="37"/>
    </row>
    <row r="112" spans="2:27" s="16" customFormat="1" hidden="1" x14ac:dyDescent="0.2">
      <c r="B112" s="34" t="s">
        <v>41</v>
      </c>
      <c r="C112" s="38"/>
      <c r="D112" s="36"/>
      <c r="E112" s="44"/>
      <c r="F112" s="44"/>
      <c r="G112" s="44"/>
      <c r="H112" s="19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6">
        <f t="shared" si="58"/>
        <v>0</v>
      </c>
      <c r="V112" s="34"/>
      <c r="W112" s="34"/>
      <c r="X112" s="34"/>
      <c r="Y112" s="34"/>
      <c r="Z112" s="32" t="e">
        <f t="shared" si="47"/>
        <v>#DIV/0!</v>
      </c>
      <c r="AA112" s="37"/>
    </row>
    <row r="113" spans="2:29" s="16" customFormat="1" hidden="1" x14ac:dyDescent="0.2">
      <c r="B113" s="34" t="s">
        <v>42</v>
      </c>
      <c r="C113" s="38"/>
      <c r="D113" s="36"/>
      <c r="E113" s="44"/>
      <c r="F113" s="44"/>
      <c r="G113" s="44"/>
      <c r="H113" s="19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6">
        <f t="shared" si="58"/>
        <v>0</v>
      </c>
      <c r="V113" s="34"/>
      <c r="W113" s="34"/>
      <c r="X113" s="34"/>
      <c r="Y113" s="34"/>
      <c r="Z113" s="32" t="e">
        <f t="shared" si="47"/>
        <v>#DIV/0!</v>
      </c>
      <c r="AA113" s="37"/>
    </row>
    <row r="114" spans="2:29" s="16" customFormat="1" hidden="1" x14ac:dyDescent="0.2">
      <c r="B114" s="34" t="s">
        <v>43</v>
      </c>
      <c r="C114" s="38"/>
      <c r="D114" s="36"/>
      <c r="E114" s="44"/>
      <c r="F114" s="44"/>
      <c r="G114" s="44"/>
      <c r="H114" s="19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6">
        <f t="shared" si="58"/>
        <v>0</v>
      </c>
      <c r="V114" s="34"/>
      <c r="W114" s="34"/>
      <c r="X114" s="34"/>
      <c r="Y114" s="34"/>
      <c r="Z114" s="32" t="e">
        <f t="shared" si="47"/>
        <v>#DIV/0!</v>
      </c>
      <c r="AA114" s="37"/>
    </row>
    <row r="115" spans="2:29" s="16" customFormat="1" x14ac:dyDescent="0.2">
      <c r="B115" s="37"/>
      <c r="C115" s="38"/>
      <c r="D115" s="36"/>
      <c r="E115" s="44"/>
      <c r="F115" s="44"/>
      <c r="G115" s="44"/>
      <c r="H115" s="19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6">
        <f t="shared" si="58"/>
        <v>0</v>
      </c>
      <c r="V115" s="34"/>
      <c r="W115" s="34"/>
      <c r="X115" s="34"/>
      <c r="Y115" s="34"/>
      <c r="Z115" s="32" t="e">
        <f t="shared" si="47"/>
        <v>#DIV/0!</v>
      </c>
      <c r="AA115" s="37"/>
    </row>
    <row r="116" spans="2:29" s="16" customFormat="1" x14ac:dyDescent="0.2">
      <c r="B116" s="79" t="s">
        <v>87</v>
      </c>
      <c r="C116" s="80"/>
      <c r="D116" s="81">
        <f>+D67+D100</f>
        <v>2803604</v>
      </c>
      <c r="E116" s="164"/>
      <c r="F116" s="164"/>
      <c r="G116" s="164"/>
      <c r="H116" s="61">
        <f>+H67+H100</f>
        <v>1544630.97</v>
      </c>
      <c r="I116" s="164"/>
      <c r="J116" s="164"/>
      <c r="K116" s="164"/>
      <c r="L116" s="81">
        <f t="shared" ref="L116:Y116" si="59">+L67+L100</f>
        <v>916793.34</v>
      </c>
      <c r="M116" s="81"/>
      <c r="N116" s="81"/>
      <c r="O116" s="81"/>
      <c r="P116" s="81">
        <f t="shared" si="59"/>
        <v>0</v>
      </c>
      <c r="Q116" s="81"/>
      <c r="R116" s="81"/>
      <c r="S116" s="81"/>
      <c r="T116" s="81">
        <f t="shared" si="59"/>
        <v>0</v>
      </c>
      <c r="U116" s="81">
        <f t="shared" si="59"/>
        <v>3121239.1799999997</v>
      </c>
      <c r="V116" s="81">
        <f t="shared" si="59"/>
        <v>3121239.1799999997</v>
      </c>
      <c r="W116" s="81">
        <f t="shared" si="59"/>
        <v>0</v>
      </c>
      <c r="X116" s="81">
        <f t="shared" si="59"/>
        <v>3121239.1799999997</v>
      </c>
      <c r="Y116" s="81">
        <f t="shared" si="59"/>
        <v>317635.18000000005</v>
      </c>
      <c r="Z116" s="82"/>
      <c r="AA116" s="83"/>
      <c r="AB116" s="84"/>
      <c r="AC116" s="72"/>
    </row>
    <row r="117" spans="2:29" s="16" customFormat="1" x14ac:dyDescent="0.2">
      <c r="B117" s="85" t="s">
        <v>88</v>
      </c>
      <c r="C117" s="86"/>
      <c r="D117" s="87"/>
      <c r="E117" s="216"/>
      <c r="F117" s="216"/>
      <c r="G117" s="216"/>
      <c r="H117" s="195"/>
      <c r="I117" s="216"/>
      <c r="J117" s="216"/>
      <c r="K117" s="216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8"/>
      <c r="AA117" s="89"/>
    </row>
    <row r="118" spans="2:29" s="33" customFormat="1" x14ac:dyDescent="0.2">
      <c r="B118" s="28" t="s">
        <v>18</v>
      </c>
      <c r="C118" s="29"/>
      <c r="D118" s="30"/>
      <c r="E118" s="215"/>
      <c r="F118" s="215"/>
      <c r="G118" s="215"/>
      <c r="H118" s="197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30"/>
      <c r="V118" s="90"/>
      <c r="W118" s="90"/>
      <c r="X118" s="90"/>
      <c r="Y118" s="90"/>
      <c r="Z118" s="32"/>
      <c r="AA118" s="31"/>
    </row>
    <row r="119" spans="2:29" s="33" customFormat="1" x14ac:dyDescent="0.2">
      <c r="B119" s="28" t="s">
        <v>19</v>
      </c>
      <c r="C119" s="29"/>
      <c r="D119" s="30">
        <f>+D120</f>
        <v>1628000</v>
      </c>
      <c r="E119" s="215"/>
      <c r="F119" s="215"/>
      <c r="G119" s="215"/>
      <c r="H119" s="190">
        <f t="shared" ref="H119:Y119" si="60">+H120</f>
        <v>1918510.37</v>
      </c>
      <c r="I119" s="215"/>
      <c r="J119" s="215"/>
      <c r="K119" s="215"/>
      <c r="L119" s="30">
        <f t="shared" si="60"/>
        <v>2895518.0200000005</v>
      </c>
      <c r="M119" s="30"/>
      <c r="N119" s="30"/>
      <c r="O119" s="30"/>
      <c r="P119" s="30">
        <f t="shared" si="60"/>
        <v>0</v>
      </c>
      <c r="Q119" s="30"/>
      <c r="R119" s="30"/>
      <c r="S119" s="30"/>
      <c r="T119" s="30">
        <f t="shared" si="60"/>
        <v>0</v>
      </c>
      <c r="U119" s="30">
        <f t="shared" si="60"/>
        <v>4814028.3900000006</v>
      </c>
      <c r="V119" s="30">
        <f t="shared" si="60"/>
        <v>4814028.3900000006</v>
      </c>
      <c r="W119" s="30">
        <f t="shared" si="60"/>
        <v>0</v>
      </c>
      <c r="X119" s="30">
        <f t="shared" si="60"/>
        <v>4814028.3900000006</v>
      </c>
      <c r="Y119" s="30">
        <f t="shared" si="60"/>
        <v>3186028.3900000006</v>
      </c>
      <c r="Z119" s="32">
        <f t="shared" ref="Z119:Z150" si="61">+Y119/D119</f>
        <v>1.9570198955773959</v>
      </c>
      <c r="AA119" s="31"/>
    </row>
    <row r="120" spans="2:29" s="33" customFormat="1" x14ac:dyDescent="0.2">
      <c r="B120" s="28" t="s">
        <v>20</v>
      </c>
      <c r="C120" s="29"/>
      <c r="D120" s="30">
        <f>+D121+D128</f>
        <v>1628000</v>
      </c>
      <c r="E120" s="215"/>
      <c r="F120" s="215"/>
      <c r="G120" s="215"/>
      <c r="H120" s="190">
        <f>+H121+H128+H142</f>
        <v>1918510.37</v>
      </c>
      <c r="I120" s="215"/>
      <c r="J120" s="215"/>
      <c r="K120" s="215"/>
      <c r="L120" s="30">
        <f t="shared" ref="L120:X120" si="62">+L121+L128+L142</f>
        <v>2895518.0200000005</v>
      </c>
      <c r="M120" s="30"/>
      <c r="N120" s="30"/>
      <c r="O120" s="30"/>
      <c r="P120" s="30">
        <f t="shared" si="62"/>
        <v>0</v>
      </c>
      <c r="Q120" s="30"/>
      <c r="R120" s="30"/>
      <c r="S120" s="30"/>
      <c r="T120" s="30">
        <f t="shared" si="62"/>
        <v>0</v>
      </c>
      <c r="U120" s="30">
        <f t="shared" si="62"/>
        <v>4814028.3900000006</v>
      </c>
      <c r="V120" s="30">
        <f t="shared" si="62"/>
        <v>4814028.3900000006</v>
      </c>
      <c r="W120" s="30">
        <f t="shared" si="62"/>
        <v>0</v>
      </c>
      <c r="X120" s="30">
        <f t="shared" si="62"/>
        <v>4814028.3900000006</v>
      </c>
      <c r="Y120" s="30">
        <f>+Y121+Y128+Y142</f>
        <v>3186028.3900000006</v>
      </c>
      <c r="Z120" s="32">
        <f t="shared" si="61"/>
        <v>1.9570198955773959</v>
      </c>
      <c r="AA120" s="31"/>
    </row>
    <row r="121" spans="2:29" s="33" customFormat="1" x14ac:dyDescent="0.2">
      <c r="B121" s="28" t="s">
        <v>21</v>
      </c>
      <c r="C121" s="29"/>
      <c r="D121" s="30">
        <f>SUM(D122:D127)</f>
        <v>323000</v>
      </c>
      <c r="E121" s="215"/>
      <c r="F121" s="215"/>
      <c r="G121" s="215"/>
      <c r="H121" s="190">
        <f t="shared" ref="H121:Y121" si="63">SUM(H122:H127)</f>
        <v>513038.27</v>
      </c>
      <c r="I121" s="215"/>
      <c r="J121" s="215"/>
      <c r="K121" s="215"/>
      <c r="L121" s="30">
        <f t="shared" si="63"/>
        <v>450782.03</v>
      </c>
      <c r="M121" s="30"/>
      <c r="N121" s="30"/>
      <c r="O121" s="30"/>
      <c r="P121" s="30">
        <f t="shared" si="63"/>
        <v>0</v>
      </c>
      <c r="Q121" s="30"/>
      <c r="R121" s="30"/>
      <c r="S121" s="30"/>
      <c r="T121" s="30">
        <f t="shared" si="63"/>
        <v>0</v>
      </c>
      <c r="U121" s="30">
        <f t="shared" si="63"/>
        <v>963820.3</v>
      </c>
      <c r="V121" s="30">
        <f t="shared" si="63"/>
        <v>963820.3</v>
      </c>
      <c r="W121" s="30">
        <f t="shared" si="63"/>
        <v>0</v>
      </c>
      <c r="X121" s="30">
        <f t="shared" si="63"/>
        <v>963820.3</v>
      </c>
      <c r="Y121" s="30">
        <f t="shared" si="63"/>
        <v>640820.30000000005</v>
      </c>
      <c r="Z121" s="32">
        <f t="shared" si="61"/>
        <v>1.9839637770897833</v>
      </c>
      <c r="AA121" s="31"/>
    </row>
    <row r="122" spans="2:29" s="16" customFormat="1" hidden="1" x14ac:dyDescent="0.2">
      <c r="B122" s="34" t="s">
        <v>22</v>
      </c>
      <c r="C122" s="35">
        <v>4010101001</v>
      </c>
      <c r="D122" s="36"/>
      <c r="E122" s="44"/>
      <c r="F122" s="44"/>
      <c r="G122" s="44"/>
      <c r="H122" s="19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6">
        <f t="shared" ref="U122:U141" si="64">SUM(H122:T122)</f>
        <v>0</v>
      </c>
      <c r="V122" s="34"/>
      <c r="W122" s="34"/>
      <c r="X122" s="34"/>
      <c r="Y122" s="34"/>
      <c r="Z122" s="32" t="e">
        <f t="shared" si="61"/>
        <v>#DIV/0!</v>
      </c>
      <c r="AA122" s="37"/>
    </row>
    <row r="123" spans="2:29" s="16" customFormat="1" hidden="1" x14ac:dyDescent="0.2">
      <c r="B123" s="34" t="s">
        <v>23</v>
      </c>
      <c r="C123" s="35">
        <v>4010303001</v>
      </c>
      <c r="D123" s="36"/>
      <c r="E123" s="44"/>
      <c r="F123" s="44"/>
      <c r="G123" s="44"/>
      <c r="H123" s="19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6">
        <f t="shared" si="64"/>
        <v>0</v>
      </c>
      <c r="V123" s="34"/>
      <c r="W123" s="34"/>
      <c r="X123" s="34"/>
      <c r="Y123" s="34"/>
      <c r="Z123" s="32" t="e">
        <f t="shared" si="61"/>
        <v>#DIV/0!</v>
      </c>
      <c r="AA123" s="37"/>
    </row>
    <row r="124" spans="2:29" s="16" customFormat="1" hidden="1" x14ac:dyDescent="0.2">
      <c r="B124" s="34" t="s">
        <v>24</v>
      </c>
      <c r="C124" s="35">
        <v>4010303002</v>
      </c>
      <c r="D124" s="36"/>
      <c r="E124" s="44"/>
      <c r="F124" s="44"/>
      <c r="G124" s="44"/>
      <c r="H124" s="19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6">
        <f t="shared" si="64"/>
        <v>0</v>
      </c>
      <c r="V124" s="34"/>
      <c r="W124" s="34"/>
      <c r="X124" s="34"/>
      <c r="Y124" s="34"/>
      <c r="Z124" s="32" t="e">
        <f t="shared" si="61"/>
        <v>#DIV/0!</v>
      </c>
      <c r="AA124" s="37"/>
    </row>
    <row r="125" spans="2:29" s="16" customFormat="1" hidden="1" x14ac:dyDescent="0.2">
      <c r="B125" s="34" t="s">
        <v>25</v>
      </c>
      <c r="C125" s="35">
        <v>4010104000</v>
      </c>
      <c r="D125" s="36"/>
      <c r="E125" s="44"/>
      <c r="F125" s="44"/>
      <c r="G125" s="44"/>
      <c r="H125" s="19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6">
        <f t="shared" si="64"/>
        <v>0</v>
      </c>
      <c r="V125" s="34"/>
      <c r="W125" s="34"/>
      <c r="X125" s="34"/>
      <c r="Y125" s="34"/>
      <c r="Z125" s="32" t="e">
        <f t="shared" si="61"/>
        <v>#DIV/0!</v>
      </c>
      <c r="AA125" s="37"/>
    </row>
    <row r="126" spans="2:29" s="16" customFormat="1" x14ac:dyDescent="0.2">
      <c r="B126" s="34" t="s">
        <v>26</v>
      </c>
      <c r="C126" s="38"/>
      <c r="D126" s="36"/>
      <c r="E126" s="44"/>
      <c r="F126" s="44"/>
      <c r="G126" s="44"/>
      <c r="H126" s="19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6">
        <f t="shared" si="64"/>
        <v>0</v>
      </c>
      <c r="V126" s="34"/>
      <c r="W126" s="34"/>
      <c r="X126" s="34"/>
      <c r="Y126" s="34"/>
      <c r="Z126" s="32" t="e">
        <f t="shared" si="61"/>
        <v>#DIV/0!</v>
      </c>
      <c r="AA126" s="37"/>
    </row>
    <row r="127" spans="2:29" s="16" customFormat="1" x14ac:dyDescent="0.2">
      <c r="B127" s="34" t="s">
        <v>70</v>
      </c>
      <c r="C127" s="38" t="s">
        <v>71</v>
      </c>
      <c r="D127" s="36">
        <v>323000</v>
      </c>
      <c r="E127" s="44"/>
      <c r="F127" s="44"/>
      <c r="G127" s="44">
        <f>+H127</f>
        <v>513038.27</v>
      </c>
      <c r="H127" s="192">
        <v>513038.27</v>
      </c>
      <c r="I127" s="44"/>
      <c r="J127" s="44"/>
      <c r="K127" s="44"/>
      <c r="L127" s="36">
        <v>450782.03</v>
      </c>
      <c r="M127" s="36"/>
      <c r="N127" s="36"/>
      <c r="O127" s="36"/>
      <c r="P127" s="36"/>
      <c r="Q127" s="36"/>
      <c r="R127" s="36"/>
      <c r="S127" s="36"/>
      <c r="T127" s="36"/>
      <c r="U127" s="36">
        <f t="shared" si="64"/>
        <v>963820.3</v>
      </c>
      <c r="V127" s="45">
        <f t="shared" ref="V127:V141" si="65">+U127</f>
        <v>963820.3</v>
      </c>
      <c r="W127" s="36"/>
      <c r="X127" s="36">
        <f>SUM(V127:W127)</f>
        <v>963820.3</v>
      </c>
      <c r="Y127" s="51">
        <f>U127-D127</f>
        <v>640820.30000000005</v>
      </c>
      <c r="Z127" s="32">
        <f t="shared" si="61"/>
        <v>1.9839637770897833</v>
      </c>
      <c r="AA127" s="37"/>
    </row>
    <row r="128" spans="2:29" s="43" customFormat="1" x14ac:dyDescent="0.2">
      <c r="B128" s="39" t="s">
        <v>27</v>
      </c>
      <c r="C128" s="40"/>
      <c r="D128" s="41">
        <f>SUM(D129:D141)</f>
        <v>1305000</v>
      </c>
      <c r="E128" s="164"/>
      <c r="F128" s="164"/>
      <c r="G128" s="164"/>
      <c r="H128" s="61">
        <f t="shared" ref="H128:Y128" si="66">SUM(H129:H141)</f>
        <v>1405472.1</v>
      </c>
      <c r="I128" s="164"/>
      <c r="J128" s="164"/>
      <c r="K128" s="164"/>
      <c r="L128" s="41">
        <f t="shared" si="66"/>
        <v>2444735.9900000002</v>
      </c>
      <c r="M128" s="41"/>
      <c r="N128" s="41"/>
      <c r="O128" s="41"/>
      <c r="P128" s="41">
        <f t="shared" si="66"/>
        <v>0</v>
      </c>
      <c r="Q128" s="41"/>
      <c r="R128" s="41"/>
      <c r="S128" s="41"/>
      <c r="T128" s="41">
        <f>SUM(T129:T141)</f>
        <v>0</v>
      </c>
      <c r="U128" s="41">
        <f t="shared" si="66"/>
        <v>3850208.0900000003</v>
      </c>
      <c r="V128" s="41">
        <f t="shared" si="66"/>
        <v>3850208.0900000003</v>
      </c>
      <c r="W128" s="41">
        <f t="shared" si="66"/>
        <v>0</v>
      </c>
      <c r="X128" s="41">
        <f t="shared" si="66"/>
        <v>3850208.0900000003</v>
      </c>
      <c r="Y128" s="41">
        <f t="shared" si="66"/>
        <v>2545208.0900000003</v>
      </c>
      <c r="Z128" s="32">
        <f t="shared" si="61"/>
        <v>1.9503510268199236</v>
      </c>
      <c r="AA128" s="42"/>
      <c r="AC128" s="91"/>
    </row>
    <row r="129" spans="2:27" s="16" customFormat="1" x14ac:dyDescent="0.2">
      <c r="B129" s="34" t="s">
        <v>77</v>
      </c>
      <c r="C129" s="38" t="s">
        <v>72</v>
      </c>
      <c r="D129" s="36">
        <v>70000</v>
      </c>
      <c r="E129" s="44"/>
      <c r="F129" s="44"/>
      <c r="G129" s="44">
        <v>22130</v>
      </c>
      <c r="H129" s="192">
        <v>22130</v>
      </c>
      <c r="I129" s="44"/>
      <c r="J129" s="44"/>
      <c r="K129" s="44"/>
      <c r="L129" s="36">
        <v>2620</v>
      </c>
      <c r="M129" s="36"/>
      <c r="N129" s="36"/>
      <c r="O129" s="36"/>
      <c r="P129" s="36"/>
      <c r="Q129" s="36"/>
      <c r="R129" s="36"/>
      <c r="S129" s="36"/>
      <c r="T129" s="36"/>
      <c r="U129" s="36">
        <f t="shared" si="64"/>
        <v>24750</v>
      </c>
      <c r="V129" s="5">
        <f>+U129</f>
        <v>24750</v>
      </c>
      <c r="W129" s="36"/>
      <c r="X129" s="36">
        <f t="shared" ref="X129:X141" si="67">SUM(V129:W129)</f>
        <v>24750</v>
      </c>
      <c r="Y129" s="51">
        <f t="shared" ref="Y129:Y138" si="68">U129-D129</f>
        <v>-45250</v>
      </c>
      <c r="Z129" s="32">
        <f t="shared" si="61"/>
        <v>-0.64642857142857146</v>
      </c>
      <c r="AA129" s="37"/>
    </row>
    <row r="130" spans="2:27" s="16" customFormat="1" x14ac:dyDescent="0.2">
      <c r="B130" s="34" t="s">
        <v>28</v>
      </c>
      <c r="C130" s="38" t="s">
        <v>59</v>
      </c>
      <c r="D130" s="36">
        <v>60000</v>
      </c>
      <c r="E130" s="44"/>
      <c r="F130" s="44"/>
      <c r="G130" s="44">
        <v>4480</v>
      </c>
      <c r="H130" s="192">
        <v>4480</v>
      </c>
      <c r="I130" s="44"/>
      <c r="J130" s="44"/>
      <c r="K130" s="44"/>
      <c r="L130" s="36">
        <v>3480</v>
      </c>
      <c r="M130" s="36"/>
      <c r="N130" s="36"/>
      <c r="O130" s="36"/>
      <c r="P130" s="36"/>
      <c r="Q130" s="36"/>
      <c r="R130" s="36"/>
      <c r="S130" s="36"/>
      <c r="T130" s="36"/>
      <c r="U130" s="36">
        <f t="shared" si="64"/>
        <v>7960</v>
      </c>
      <c r="V130" s="5">
        <f t="shared" ref="V130:V137" si="69">+U130</f>
        <v>7960</v>
      </c>
      <c r="W130" s="36"/>
      <c r="X130" s="36">
        <f t="shared" si="67"/>
        <v>7960</v>
      </c>
      <c r="Y130" s="51">
        <f t="shared" si="68"/>
        <v>-52040</v>
      </c>
      <c r="Z130" s="32">
        <f t="shared" si="61"/>
        <v>-0.86733333333333329</v>
      </c>
      <c r="AA130" s="37"/>
    </row>
    <row r="131" spans="2:27" s="16" customFormat="1" x14ac:dyDescent="0.2">
      <c r="B131" s="34" t="s">
        <v>78</v>
      </c>
      <c r="C131" s="38" t="s">
        <v>73</v>
      </c>
      <c r="D131" s="36">
        <v>840000</v>
      </c>
      <c r="E131" s="44"/>
      <c r="F131" s="44"/>
      <c r="G131" s="44">
        <v>206422.39999999999</v>
      </c>
      <c r="H131" s="192">
        <v>206422.39999999999</v>
      </c>
      <c r="I131" s="44"/>
      <c r="J131" s="44"/>
      <c r="K131" s="44"/>
      <c r="L131" s="36">
        <v>247010</v>
      </c>
      <c r="M131" s="36"/>
      <c r="N131" s="36"/>
      <c r="O131" s="36"/>
      <c r="P131" s="36"/>
      <c r="Q131" s="36"/>
      <c r="R131" s="36"/>
      <c r="S131" s="36"/>
      <c r="T131" s="36"/>
      <c r="U131" s="36">
        <f t="shared" si="64"/>
        <v>453432.4</v>
      </c>
      <c r="V131" s="5">
        <f t="shared" si="69"/>
        <v>453432.4</v>
      </c>
      <c r="W131" s="36"/>
      <c r="X131" s="36">
        <f t="shared" si="67"/>
        <v>453432.4</v>
      </c>
      <c r="Y131" s="51">
        <f t="shared" si="68"/>
        <v>-386567.6</v>
      </c>
      <c r="Z131" s="32">
        <f t="shared" si="61"/>
        <v>-0.46019952380952378</v>
      </c>
      <c r="AA131" s="37"/>
    </row>
    <row r="132" spans="2:27" s="16" customFormat="1" x14ac:dyDescent="0.2">
      <c r="B132" s="34" t="s">
        <v>63</v>
      </c>
      <c r="C132" s="38" t="s">
        <v>64</v>
      </c>
      <c r="D132" s="36"/>
      <c r="E132" s="44"/>
      <c r="F132" s="44"/>
      <c r="G132" s="44"/>
      <c r="H132" s="192"/>
      <c r="I132" s="44"/>
      <c r="J132" s="44"/>
      <c r="K132" s="44"/>
      <c r="L132" s="36"/>
      <c r="M132" s="36"/>
      <c r="N132" s="36"/>
      <c r="O132" s="36"/>
      <c r="P132" s="36"/>
      <c r="Q132" s="36"/>
      <c r="R132" s="36"/>
      <c r="S132" s="36"/>
      <c r="T132" s="36"/>
      <c r="U132" s="36">
        <f t="shared" si="64"/>
        <v>0</v>
      </c>
      <c r="V132" s="5">
        <f t="shared" si="69"/>
        <v>0</v>
      </c>
      <c r="W132" s="36"/>
      <c r="X132" s="36">
        <f t="shared" si="67"/>
        <v>0</v>
      </c>
      <c r="Y132" s="51">
        <f t="shared" si="68"/>
        <v>0</v>
      </c>
      <c r="Z132" s="32" t="e">
        <f t="shared" si="61"/>
        <v>#DIV/0!</v>
      </c>
      <c r="AA132" s="37"/>
    </row>
    <row r="133" spans="2:27" s="16" customFormat="1" x14ac:dyDescent="0.2">
      <c r="B133" s="34" t="s">
        <v>76</v>
      </c>
      <c r="C133" s="38" t="s">
        <v>75</v>
      </c>
      <c r="D133" s="36"/>
      <c r="E133" s="44"/>
      <c r="F133" s="44"/>
      <c r="G133" s="44"/>
      <c r="H133" s="192"/>
      <c r="I133" s="44"/>
      <c r="J133" s="44"/>
      <c r="K133" s="44"/>
      <c r="L133" s="36"/>
      <c r="M133" s="36"/>
      <c r="N133" s="36"/>
      <c r="O133" s="36"/>
      <c r="P133" s="36"/>
      <c r="Q133" s="36"/>
      <c r="R133" s="36"/>
      <c r="S133" s="36"/>
      <c r="T133" s="36"/>
      <c r="U133" s="36">
        <f t="shared" si="64"/>
        <v>0</v>
      </c>
      <c r="V133" s="5">
        <f t="shared" si="69"/>
        <v>0</v>
      </c>
      <c r="W133" s="36"/>
      <c r="X133" s="36">
        <f t="shared" si="67"/>
        <v>0</v>
      </c>
      <c r="Y133" s="51">
        <f t="shared" si="68"/>
        <v>0</v>
      </c>
      <c r="Z133" s="32" t="e">
        <f t="shared" si="61"/>
        <v>#DIV/0!</v>
      </c>
      <c r="AA133" s="37"/>
    </row>
    <row r="134" spans="2:27" s="16" customFormat="1" x14ac:dyDescent="0.2">
      <c r="B134" s="34" t="s">
        <v>80</v>
      </c>
      <c r="C134" s="38" t="s">
        <v>74</v>
      </c>
      <c r="D134" s="36">
        <v>150000</v>
      </c>
      <c r="E134" s="44"/>
      <c r="F134" s="44"/>
      <c r="G134" s="44">
        <v>101157.9</v>
      </c>
      <c r="H134" s="192">
        <v>101157.9</v>
      </c>
      <c r="I134" s="44"/>
      <c r="J134" s="44"/>
      <c r="K134" s="44"/>
      <c r="L134" s="36">
        <v>104359</v>
      </c>
      <c r="M134" s="36"/>
      <c r="N134" s="36"/>
      <c r="O134" s="36"/>
      <c r="P134" s="36"/>
      <c r="Q134" s="36"/>
      <c r="R134" s="36"/>
      <c r="S134" s="36"/>
      <c r="T134" s="36"/>
      <c r="U134" s="36">
        <f t="shared" si="64"/>
        <v>205516.9</v>
      </c>
      <c r="V134" s="5">
        <f t="shared" si="69"/>
        <v>205516.9</v>
      </c>
      <c r="W134" s="36"/>
      <c r="X134" s="36">
        <f t="shared" si="67"/>
        <v>205516.9</v>
      </c>
      <c r="Y134" s="51">
        <f t="shared" si="68"/>
        <v>55516.899999999994</v>
      </c>
      <c r="Z134" s="32">
        <f t="shared" si="61"/>
        <v>0.37011266666666665</v>
      </c>
      <c r="AA134" s="37"/>
    </row>
    <row r="135" spans="2:27" s="16" customFormat="1" x14ac:dyDescent="0.2">
      <c r="B135" s="34" t="s">
        <v>81</v>
      </c>
      <c r="C135" s="38" t="s">
        <v>82</v>
      </c>
      <c r="D135" s="36">
        <v>20000</v>
      </c>
      <c r="E135" s="44"/>
      <c r="F135" s="44"/>
      <c r="G135" s="44">
        <v>40228.800000000003</v>
      </c>
      <c r="H135" s="192">
        <v>40228.800000000003</v>
      </c>
      <c r="I135" s="44"/>
      <c r="J135" s="44"/>
      <c r="K135" s="44"/>
      <c r="L135" s="36"/>
      <c r="M135" s="36"/>
      <c r="N135" s="36"/>
      <c r="O135" s="36"/>
      <c r="P135" s="36"/>
      <c r="Q135" s="36"/>
      <c r="R135" s="36"/>
      <c r="S135" s="36"/>
      <c r="T135" s="36"/>
      <c r="U135" s="36">
        <f t="shared" si="64"/>
        <v>40228.800000000003</v>
      </c>
      <c r="V135" s="5">
        <f t="shared" si="69"/>
        <v>40228.800000000003</v>
      </c>
      <c r="W135" s="36"/>
      <c r="X135" s="36">
        <f t="shared" si="67"/>
        <v>40228.800000000003</v>
      </c>
      <c r="Y135" s="51">
        <f t="shared" si="68"/>
        <v>20228.800000000003</v>
      </c>
      <c r="Z135" s="32">
        <f t="shared" si="61"/>
        <v>1.0114400000000001</v>
      </c>
      <c r="AA135" s="37"/>
    </row>
    <row r="136" spans="2:27" s="16" customFormat="1" x14ac:dyDescent="0.2">
      <c r="B136" s="34" t="s">
        <v>65</v>
      </c>
      <c r="C136" s="38" t="s">
        <v>83</v>
      </c>
      <c r="D136" s="36">
        <v>105000</v>
      </c>
      <c r="E136" s="44"/>
      <c r="F136" s="44"/>
      <c r="G136" s="44">
        <v>864053</v>
      </c>
      <c r="H136" s="192">
        <v>864053</v>
      </c>
      <c r="I136" s="44"/>
      <c r="J136" s="44"/>
      <c r="K136" s="44"/>
      <c r="L136" s="36">
        <v>2058622.7</v>
      </c>
      <c r="M136" s="36"/>
      <c r="N136" s="36"/>
      <c r="O136" s="36"/>
      <c r="P136" s="36"/>
      <c r="Q136" s="36"/>
      <c r="R136" s="36"/>
      <c r="S136" s="36"/>
      <c r="T136" s="36"/>
      <c r="U136" s="36">
        <f t="shared" si="64"/>
        <v>2922675.7</v>
      </c>
      <c r="V136" s="5">
        <f t="shared" si="69"/>
        <v>2922675.7</v>
      </c>
      <c r="W136" s="36"/>
      <c r="X136" s="36">
        <f t="shared" si="67"/>
        <v>2922675.7</v>
      </c>
      <c r="Y136" s="51">
        <f t="shared" si="68"/>
        <v>2817675.7</v>
      </c>
      <c r="Z136" s="32">
        <f t="shared" si="61"/>
        <v>26.835006666666668</v>
      </c>
      <c r="AA136" s="37"/>
    </row>
    <row r="137" spans="2:27" s="16" customFormat="1" x14ac:dyDescent="0.2">
      <c r="B137" s="34" t="s">
        <v>84</v>
      </c>
      <c r="C137" s="38" t="s">
        <v>85</v>
      </c>
      <c r="D137" s="36">
        <v>60000</v>
      </c>
      <c r="E137" s="44"/>
      <c r="F137" s="44"/>
      <c r="G137" s="44">
        <v>167000</v>
      </c>
      <c r="H137" s="192">
        <v>167000</v>
      </c>
      <c r="I137" s="44"/>
      <c r="J137" s="44"/>
      <c r="K137" s="44"/>
      <c r="L137" s="36"/>
      <c r="M137" s="36"/>
      <c r="N137" s="36"/>
      <c r="O137" s="36"/>
      <c r="P137" s="36"/>
      <c r="Q137" s="36"/>
      <c r="R137" s="36"/>
      <c r="S137" s="36"/>
      <c r="T137" s="36"/>
      <c r="U137" s="36">
        <f t="shared" si="64"/>
        <v>167000</v>
      </c>
      <c r="V137" s="5">
        <f t="shared" si="69"/>
        <v>167000</v>
      </c>
      <c r="W137" s="36"/>
      <c r="X137" s="36">
        <f t="shared" si="67"/>
        <v>167000</v>
      </c>
      <c r="Y137" s="51">
        <f t="shared" si="68"/>
        <v>107000</v>
      </c>
      <c r="Z137" s="32">
        <f t="shared" si="61"/>
        <v>1.7833333333333334</v>
      </c>
      <c r="AA137" s="37"/>
    </row>
    <row r="138" spans="2:27" s="16" customFormat="1" ht="22.5" x14ac:dyDescent="0.2">
      <c r="B138" s="34" t="s">
        <v>116</v>
      </c>
      <c r="C138" s="38" t="s">
        <v>117</v>
      </c>
      <c r="D138" s="36"/>
      <c r="E138" s="44"/>
      <c r="F138" s="44"/>
      <c r="G138" s="44"/>
      <c r="H138" s="192"/>
      <c r="I138" s="44"/>
      <c r="J138" s="44"/>
      <c r="K138" s="44"/>
      <c r="L138" s="36"/>
      <c r="M138" s="36"/>
      <c r="N138" s="36"/>
      <c r="O138" s="36"/>
      <c r="P138" s="36"/>
      <c r="Q138" s="36"/>
      <c r="R138" s="36"/>
      <c r="S138" s="36"/>
      <c r="T138" s="36"/>
      <c r="U138" s="36">
        <f t="shared" si="64"/>
        <v>0</v>
      </c>
      <c r="V138" s="5">
        <f t="shared" si="65"/>
        <v>0</v>
      </c>
      <c r="W138" s="36"/>
      <c r="X138" s="36">
        <f t="shared" si="67"/>
        <v>0</v>
      </c>
      <c r="Y138" s="51">
        <f t="shared" si="68"/>
        <v>0</v>
      </c>
      <c r="Z138" s="32" t="e">
        <f t="shared" si="61"/>
        <v>#DIV/0!</v>
      </c>
      <c r="AA138" s="37"/>
    </row>
    <row r="139" spans="2:27" s="16" customFormat="1" x14ac:dyDescent="0.2">
      <c r="B139" s="34" t="s">
        <v>81</v>
      </c>
      <c r="C139" s="38" t="s">
        <v>103</v>
      </c>
      <c r="D139" s="44"/>
      <c r="E139" s="44"/>
      <c r="F139" s="44"/>
      <c r="G139" s="44"/>
      <c r="H139" s="192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36">
        <f t="shared" si="64"/>
        <v>0</v>
      </c>
      <c r="V139" s="5">
        <f t="shared" si="65"/>
        <v>0</v>
      </c>
      <c r="W139" s="44"/>
      <c r="X139" s="44">
        <f t="shared" si="67"/>
        <v>0</v>
      </c>
      <c r="Y139" s="5">
        <f>+U139-D139</f>
        <v>0</v>
      </c>
      <c r="Z139" s="58" t="e">
        <f t="shared" si="61"/>
        <v>#DIV/0!</v>
      </c>
      <c r="AA139" s="37"/>
    </row>
    <row r="140" spans="2:27" s="96" customFormat="1" ht="27.75" customHeight="1" x14ac:dyDescent="0.2">
      <c r="B140" s="92" t="s">
        <v>122</v>
      </c>
      <c r="C140" s="93" t="s">
        <v>121</v>
      </c>
      <c r="D140" s="4"/>
      <c r="E140" s="143"/>
      <c r="F140" s="143"/>
      <c r="G140" s="143"/>
      <c r="H140" s="198"/>
      <c r="I140" s="143"/>
      <c r="J140" s="143"/>
      <c r="K140" s="143"/>
      <c r="L140" s="4"/>
      <c r="M140" s="4"/>
      <c r="N140" s="4"/>
      <c r="O140" s="4"/>
      <c r="P140" s="4"/>
      <c r="Q140" s="4"/>
      <c r="R140" s="4"/>
      <c r="S140" s="4"/>
      <c r="T140" s="4"/>
      <c r="U140" s="36">
        <f t="shared" si="64"/>
        <v>0</v>
      </c>
      <c r="V140" s="5">
        <f t="shared" si="65"/>
        <v>0</v>
      </c>
      <c r="W140" s="4"/>
      <c r="X140" s="4">
        <f t="shared" si="67"/>
        <v>0</v>
      </c>
      <c r="Y140" s="5">
        <f>+U140-D140</f>
        <v>0</v>
      </c>
      <c r="Z140" s="94" t="e">
        <f t="shared" si="61"/>
        <v>#DIV/0!</v>
      </c>
      <c r="AA140" s="95"/>
    </row>
    <row r="141" spans="2:27" s="54" customFormat="1" ht="33.75" x14ac:dyDescent="0.2">
      <c r="B141" s="47" t="s">
        <v>29</v>
      </c>
      <c r="C141" s="38" t="s">
        <v>67</v>
      </c>
      <c r="D141" s="48"/>
      <c r="E141" s="49"/>
      <c r="F141" s="49"/>
      <c r="G141" s="49"/>
      <c r="H141" s="193"/>
      <c r="I141" s="49"/>
      <c r="J141" s="49"/>
      <c r="K141" s="49"/>
      <c r="L141" s="48">
        <v>28644.29</v>
      </c>
      <c r="M141" s="48"/>
      <c r="N141" s="48"/>
      <c r="O141" s="48"/>
      <c r="P141" s="48"/>
      <c r="Q141" s="48"/>
      <c r="R141" s="48"/>
      <c r="S141" s="48"/>
      <c r="T141" s="48"/>
      <c r="U141" s="36">
        <f t="shared" si="64"/>
        <v>28644.29</v>
      </c>
      <c r="V141" s="50">
        <f t="shared" si="65"/>
        <v>28644.29</v>
      </c>
      <c r="W141" s="48"/>
      <c r="X141" s="48">
        <f t="shared" si="67"/>
        <v>28644.29</v>
      </c>
      <c r="Y141" s="50">
        <f>+U141-D141</f>
        <v>28644.29</v>
      </c>
      <c r="Z141" s="52" t="e">
        <f t="shared" si="61"/>
        <v>#DIV/0!</v>
      </c>
      <c r="AA141" s="53"/>
    </row>
    <row r="142" spans="2:27" s="43" customFormat="1" x14ac:dyDescent="0.2">
      <c r="B142" s="39" t="s">
        <v>30</v>
      </c>
      <c r="C142" s="40"/>
      <c r="D142" s="41">
        <f>+D143+D150</f>
        <v>0</v>
      </c>
      <c r="E142" s="164"/>
      <c r="F142" s="164"/>
      <c r="G142" s="164"/>
      <c r="H142" s="61">
        <f t="shared" ref="H142:T142" si="70">+H143+H150</f>
        <v>0</v>
      </c>
      <c r="I142" s="164"/>
      <c r="J142" s="164"/>
      <c r="K142" s="164"/>
      <c r="L142" s="41">
        <f t="shared" si="70"/>
        <v>0</v>
      </c>
      <c r="M142" s="41"/>
      <c r="N142" s="41"/>
      <c r="O142" s="41"/>
      <c r="P142" s="41">
        <f t="shared" si="70"/>
        <v>0</v>
      </c>
      <c r="Q142" s="41"/>
      <c r="R142" s="41"/>
      <c r="S142" s="41"/>
      <c r="T142" s="41">
        <f t="shared" si="70"/>
        <v>0</v>
      </c>
      <c r="U142" s="36">
        <f t="shared" ref="U142:U153" si="71">SUM(D142:T142)</f>
        <v>0</v>
      </c>
      <c r="V142" s="41">
        <f t="shared" ref="V142:Y142" si="72">+V143+V150</f>
        <v>0</v>
      </c>
      <c r="W142" s="41">
        <f t="shared" si="72"/>
        <v>0</v>
      </c>
      <c r="X142" s="41">
        <f t="shared" si="72"/>
        <v>0</v>
      </c>
      <c r="Y142" s="41">
        <f t="shared" si="72"/>
        <v>0</v>
      </c>
      <c r="Z142" s="32" t="e">
        <f t="shared" si="61"/>
        <v>#DIV/0!</v>
      </c>
      <c r="AA142" s="42"/>
    </row>
    <row r="143" spans="2:27" s="43" customFormat="1" x14ac:dyDescent="0.2">
      <c r="B143" s="39" t="s">
        <v>21</v>
      </c>
      <c r="C143" s="40"/>
      <c r="D143" s="41">
        <f>SUM(D145:D149)</f>
        <v>0</v>
      </c>
      <c r="E143" s="164"/>
      <c r="F143" s="164"/>
      <c r="G143" s="164"/>
      <c r="H143" s="61">
        <f t="shared" ref="H143:Y143" si="73">SUM(H145:H149)</f>
        <v>0</v>
      </c>
      <c r="I143" s="164"/>
      <c r="J143" s="164"/>
      <c r="K143" s="164"/>
      <c r="L143" s="41">
        <f t="shared" si="73"/>
        <v>0</v>
      </c>
      <c r="M143" s="41"/>
      <c r="N143" s="41"/>
      <c r="O143" s="41"/>
      <c r="P143" s="41">
        <f t="shared" si="73"/>
        <v>0</v>
      </c>
      <c r="Q143" s="41"/>
      <c r="R143" s="41"/>
      <c r="S143" s="41"/>
      <c r="T143" s="41">
        <f t="shared" si="73"/>
        <v>0</v>
      </c>
      <c r="U143" s="36">
        <f t="shared" si="71"/>
        <v>0</v>
      </c>
      <c r="V143" s="41">
        <f t="shared" si="73"/>
        <v>0</v>
      </c>
      <c r="W143" s="41">
        <f t="shared" si="73"/>
        <v>0</v>
      </c>
      <c r="X143" s="41">
        <f t="shared" si="73"/>
        <v>0</v>
      </c>
      <c r="Y143" s="41">
        <f t="shared" si="73"/>
        <v>0</v>
      </c>
      <c r="Z143" s="32" t="e">
        <f t="shared" si="61"/>
        <v>#DIV/0!</v>
      </c>
      <c r="AA143" s="42"/>
    </row>
    <row r="144" spans="2:27" s="16" customFormat="1" ht="22.5" hidden="1" x14ac:dyDescent="0.2">
      <c r="B144" s="34" t="s">
        <v>31</v>
      </c>
      <c r="C144" s="38"/>
      <c r="D144" s="36"/>
      <c r="E144" s="44"/>
      <c r="F144" s="44"/>
      <c r="G144" s="44"/>
      <c r="H144" s="194"/>
      <c r="I144" s="34"/>
      <c r="J144" s="34"/>
      <c r="K144" s="34"/>
      <c r="L144" s="36"/>
      <c r="M144" s="36"/>
      <c r="N144" s="36"/>
      <c r="O144" s="36"/>
      <c r="P144" s="36"/>
      <c r="Q144" s="36"/>
      <c r="R144" s="36"/>
      <c r="S144" s="36"/>
      <c r="T144" s="36"/>
      <c r="U144" s="36">
        <f t="shared" si="71"/>
        <v>0</v>
      </c>
      <c r="V144" s="36"/>
      <c r="W144" s="36"/>
      <c r="X144" s="36"/>
      <c r="Y144" s="36"/>
      <c r="Z144" s="32" t="e">
        <f t="shared" si="61"/>
        <v>#DIV/0!</v>
      </c>
      <c r="AA144" s="37"/>
    </row>
    <row r="145" spans="2:27" s="16" customFormat="1" hidden="1" x14ac:dyDescent="0.2">
      <c r="B145" s="34" t="s">
        <v>22</v>
      </c>
      <c r="C145" s="35" t="s">
        <v>60</v>
      </c>
      <c r="D145" s="36"/>
      <c r="E145" s="44"/>
      <c r="F145" s="44"/>
      <c r="G145" s="44"/>
      <c r="H145" s="194"/>
      <c r="I145" s="34"/>
      <c r="J145" s="34"/>
      <c r="K145" s="34"/>
      <c r="L145" s="36"/>
      <c r="M145" s="36"/>
      <c r="N145" s="36"/>
      <c r="O145" s="36"/>
      <c r="P145" s="36"/>
      <c r="Q145" s="36"/>
      <c r="R145" s="36"/>
      <c r="S145" s="36"/>
      <c r="T145" s="36"/>
      <c r="U145" s="36">
        <f t="shared" si="71"/>
        <v>0</v>
      </c>
      <c r="V145" s="36"/>
      <c r="W145" s="36"/>
      <c r="X145" s="36"/>
      <c r="Y145" s="36"/>
      <c r="Z145" s="32" t="e">
        <f t="shared" si="61"/>
        <v>#DIV/0!</v>
      </c>
      <c r="AA145" s="37"/>
    </row>
    <row r="146" spans="2:27" s="16" customFormat="1" hidden="1" x14ac:dyDescent="0.2">
      <c r="B146" s="34" t="s">
        <v>23</v>
      </c>
      <c r="C146" s="35" t="s">
        <v>61</v>
      </c>
      <c r="D146" s="36"/>
      <c r="E146" s="44"/>
      <c r="F146" s="44"/>
      <c r="G146" s="44"/>
      <c r="H146" s="194"/>
      <c r="I146" s="34"/>
      <c r="J146" s="34"/>
      <c r="K146" s="34"/>
      <c r="L146" s="36"/>
      <c r="M146" s="36"/>
      <c r="N146" s="36"/>
      <c r="O146" s="36"/>
      <c r="P146" s="36"/>
      <c r="Q146" s="36"/>
      <c r="R146" s="36"/>
      <c r="S146" s="36"/>
      <c r="T146" s="36"/>
      <c r="U146" s="36">
        <f t="shared" si="71"/>
        <v>0</v>
      </c>
      <c r="V146" s="36"/>
      <c r="W146" s="36"/>
      <c r="X146" s="36"/>
      <c r="Y146" s="36"/>
      <c r="Z146" s="32" t="e">
        <f t="shared" si="61"/>
        <v>#DIV/0!</v>
      </c>
      <c r="AA146" s="37"/>
    </row>
    <row r="147" spans="2:27" s="16" customFormat="1" hidden="1" x14ac:dyDescent="0.2">
      <c r="B147" s="34" t="s">
        <v>24</v>
      </c>
      <c r="C147" s="35" t="s">
        <v>62</v>
      </c>
      <c r="D147" s="36"/>
      <c r="E147" s="44"/>
      <c r="F147" s="44"/>
      <c r="G147" s="44"/>
      <c r="H147" s="194"/>
      <c r="I147" s="34"/>
      <c r="J147" s="34"/>
      <c r="K147" s="34"/>
      <c r="L147" s="36"/>
      <c r="M147" s="36"/>
      <c r="N147" s="36"/>
      <c r="O147" s="36"/>
      <c r="P147" s="36"/>
      <c r="Q147" s="36"/>
      <c r="R147" s="36"/>
      <c r="S147" s="36"/>
      <c r="T147" s="36"/>
      <c r="U147" s="36">
        <f t="shared" si="71"/>
        <v>0</v>
      </c>
      <c r="V147" s="36"/>
      <c r="W147" s="36"/>
      <c r="X147" s="36"/>
      <c r="Y147" s="36"/>
      <c r="Z147" s="32" t="e">
        <f t="shared" si="61"/>
        <v>#DIV/0!</v>
      </c>
      <c r="AA147" s="37"/>
    </row>
    <row r="148" spans="2:27" s="16" customFormat="1" hidden="1" x14ac:dyDescent="0.2">
      <c r="B148" s="34" t="s">
        <v>32</v>
      </c>
      <c r="C148" s="38"/>
      <c r="D148" s="36"/>
      <c r="E148" s="44"/>
      <c r="F148" s="44"/>
      <c r="G148" s="44"/>
      <c r="H148" s="194"/>
      <c r="I148" s="34"/>
      <c r="J148" s="34"/>
      <c r="K148" s="34"/>
      <c r="L148" s="36"/>
      <c r="M148" s="36"/>
      <c r="N148" s="36"/>
      <c r="O148" s="36"/>
      <c r="P148" s="36"/>
      <c r="Q148" s="36"/>
      <c r="R148" s="36"/>
      <c r="S148" s="36"/>
      <c r="T148" s="36"/>
      <c r="U148" s="36">
        <f t="shared" si="71"/>
        <v>0</v>
      </c>
      <c r="V148" s="36"/>
      <c r="W148" s="36"/>
      <c r="X148" s="36"/>
      <c r="Y148" s="36"/>
      <c r="Z148" s="32" t="e">
        <f t="shared" si="61"/>
        <v>#DIV/0!</v>
      </c>
      <c r="AA148" s="37"/>
    </row>
    <row r="149" spans="2:27" s="16" customFormat="1" hidden="1" x14ac:dyDescent="0.2">
      <c r="B149" s="34" t="s">
        <v>33</v>
      </c>
      <c r="C149" s="38"/>
      <c r="D149" s="36"/>
      <c r="E149" s="44"/>
      <c r="F149" s="44"/>
      <c r="G149" s="44"/>
      <c r="H149" s="194"/>
      <c r="I149" s="34"/>
      <c r="J149" s="34"/>
      <c r="K149" s="34"/>
      <c r="L149" s="36"/>
      <c r="M149" s="36"/>
      <c r="N149" s="36"/>
      <c r="O149" s="36"/>
      <c r="P149" s="36"/>
      <c r="Q149" s="36"/>
      <c r="R149" s="36"/>
      <c r="S149" s="36"/>
      <c r="T149" s="36"/>
      <c r="U149" s="36">
        <f t="shared" si="71"/>
        <v>0</v>
      </c>
      <c r="V149" s="36"/>
      <c r="W149" s="36"/>
      <c r="X149" s="36"/>
      <c r="Y149" s="36"/>
      <c r="Z149" s="32" t="e">
        <f t="shared" si="61"/>
        <v>#DIV/0!</v>
      </c>
      <c r="AA149" s="37"/>
    </row>
    <row r="150" spans="2:27" s="43" customFormat="1" x14ac:dyDescent="0.2">
      <c r="B150" s="39" t="s">
        <v>27</v>
      </c>
      <c r="C150" s="40"/>
      <c r="D150" s="41">
        <f>SUM(D151:D152)</f>
        <v>0</v>
      </c>
      <c r="E150" s="164"/>
      <c r="F150" s="164"/>
      <c r="G150" s="164"/>
      <c r="H150" s="61">
        <f t="shared" ref="H150" si="74">SUM(H151:H152)</f>
        <v>0</v>
      </c>
      <c r="I150" s="164"/>
      <c r="J150" s="164"/>
      <c r="K150" s="164"/>
      <c r="L150" s="41">
        <f t="shared" ref="L150:T150" si="75">SUM(L151:L153)</f>
        <v>0</v>
      </c>
      <c r="M150" s="41"/>
      <c r="N150" s="41"/>
      <c r="O150" s="41"/>
      <c r="P150" s="41">
        <f t="shared" si="75"/>
        <v>0</v>
      </c>
      <c r="Q150" s="41"/>
      <c r="R150" s="41"/>
      <c r="S150" s="41"/>
      <c r="T150" s="41">
        <f t="shared" si="75"/>
        <v>0</v>
      </c>
      <c r="U150" s="36">
        <f t="shared" si="71"/>
        <v>0</v>
      </c>
      <c r="V150" s="41">
        <f t="shared" ref="V150:X150" si="76">SUM(V151:V153)</f>
        <v>0</v>
      </c>
      <c r="W150" s="41">
        <f t="shared" si="76"/>
        <v>0</v>
      </c>
      <c r="X150" s="41">
        <f t="shared" si="76"/>
        <v>0</v>
      </c>
      <c r="Y150" s="41">
        <f t="shared" ref="Y150" si="77">SUM(Y151:Y152)</f>
        <v>0</v>
      </c>
      <c r="Z150" s="32" t="e">
        <f t="shared" si="61"/>
        <v>#DIV/0!</v>
      </c>
      <c r="AA150" s="42"/>
    </row>
    <row r="151" spans="2:27" s="16" customFormat="1" ht="22.5" x14ac:dyDescent="0.2">
      <c r="B151" s="55" t="s">
        <v>34</v>
      </c>
      <c r="C151" s="38"/>
      <c r="D151" s="36"/>
      <c r="E151" s="44"/>
      <c r="F151" s="44"/>
      <c r="G151" s="44"/>
      <c r="H151" s="194"/>
      <c r="I151" s="34"/>
      <c r="J151" s="34"/>
      <c r="K151" s="34"/>
      <c r="L151" s="36"/>
      <c r="M151" s="36"/>
      <c r="N151" s="36"/>
      <c r="O151" s="36"/>
      <c r="P151" s="36"/>
      <c r="Q151" s="36"/>
      <c r="R151" s="36"/>
      <c r="S151" s="36"/>
      <c r="T151" s="36"/>
      <c r="U151" s="36">
        <f t="shared" si="71"/>
        <v>0</v>
      </c>
      <c r="V151" s="36"/>
      <c r="W151" s="36"/>
      <c r="X151" s="36"/>
      <c r="Y151" s="36"/>
      <c r="Z151" s="32" t="e">
        <f t="shared" ref="Z151:Z169" si="78">+Y151/D151</f>
        <v>#DIV/0!</v>
      </c>
      <c r="AA151" s="37"/>
    </row>
    <row r="152" spans="2:27" s="96" customFormat="1" ht="22.5" hidden="1" x14ac:dyDescent="0.2">
      <c r="B152" s="92" t="s">
        <v>35</v>
      </c>
      <c r="C152" s="93" t="s">
        <v>67</v>
      </c>
      <c r="D152" s="4"/>
      <c r="E152" s="143"/>
      <c r="F152" s="143"/>
      <c r="G152" s="143"/>
      <c r="H152" s="198"/>
      <c r="I152" s="143"/>
      <c r="J152" s="143"/>
      <c r="K152" s="143"/>
      <c r="L152" s="4"/>
      <c r="M152" s="4"/>
      <c r="N152" s="4"/>
      <c r="O152" s="4"/>
      <c r="P152" s="4"/>
      <c r="Q152" s="4"/>
      <c r="R152" s="4"/>
      <c r="S152" s="4"/>
      <c r="T152" s="4"/>
      <c r="U152" s="36">
        <f t="shared" si="71"/>
        <v>0</v>
      </c>
      <c r="V152" s="5"/>
      <c r="W152" s="4"/>
      <c r="X152" s="4">
        <f>SUM(V152:W152)</f>
        <v>0</v>
      </c>
      <c r="Y152" s="5">
        <f>+U152-D152</f>
        <v>0</v>
      </c>
      <c r="Z152" s="94" t="e">
        <f t="shared" si="78"/>
        <v>#DIV/0!</v>
      </c>
      <c r="AA152" s="95"/>
    </row>
    <row r="153" spans="2:27" s="57" customFormat="1" ht="22.5" hidden="1" x14ac:dyDescent="0.2">
      <c r="B153" s="34" t="s">
        <v>104</v>
      </c>
      <c r="C153" s="38" t="s">
        <v>66</v>
      </c>
      <c r="D153" s="36"/>
      <c r="E153" s="44"/>
      <c r="F153" s="44"/>
      <c r="G153" s="44"/>
      <c r="H153" s="194"/>
      <c r="I153" s="34"/>
      <c r="J153" s="34"/>
      <c r="K153" s="34"/>
      <c r="L153" s="36"/>
      <c r="M153" s="36"/>
      <c r="N153" s="36"/>
      <c r="O153" s="36"/>
      <c r="P153" s="36"/>
      <c r="Q153" s="36"/>
      <c r="R153" s="36"/>
      <c r="S153" s="36"/>
      <c r="T153" s="36"/>
      <c r="U153" s="36">
        <f t="shared" si="71"/>
        <v>0</v>
      </c>
      <c r="V153" s="34"/>
      <c r="W153" s="34"/>
      <c r="X153" s="34"/>
      <c r="Y153" s="34"/>
      <c r="Z153" s="56" t="e">
        <f t="shared" si="78"/>
        <v>#DIV/0!</v>
      </c>
      <c r="AA153" s="34"/>
    </row>
    <row r="154" spans="2:27" s="43" customFormat="1" ht="22.5" x14ac:dyDescent="0.2">
      <c r="B154" s="39" t="s">
        <v>36</v>
      </c>
      <c r="C154" s="40"/>
      <c r="D154" s="41">
        <f>+D155+D163</f>
        <v>0</v>
      </c>
      <c r="E154" s="164"/>
      <c r="F154" s="164"/>
      <c r="G154" s="164"/>
      <c r="H154" s="61">
        <f t="shared" ref="H154:Y154" si="79">+H155+H163</f>
        <v>76579.77</v>
      </c>
      <c r="I154" s="164"/>
      <c r="J154" s="164"/>
      <c r="K154" s="164"/>
      <c r="L154" s="41">
        <f t="shared" si="79"/>
        <v>2838</v>
      </c>
      <c r="M154" s="41"/>
      <c r="N154" s="41"/>
      <c r="O154" s="41"/>
      <c r="P154" s="41">
        <f t="shared" si="79"/>
        <v>0</v>
      </c>
      <c r="Q154" s="41"/>
      <c r="R154" s="41"/>
      <c r="S154" s="41"/>
      <c r="T154" s="41">
        <f t="shared" si="79"/>
        <v>0</v>
      </c>
      <c r="U154" s="41">
        <f t="shared" si="79"/>
        <v>79417.77</v>
      </c>
      <c r="V154" s="41">
        <f t="shared" si="79"/>
        <v>79417.77</v>
      </c>
      <c r="W154" s="41">
        <f t="shared" si="79"/>
        <v>0</v>
      </c>
      <c r="X154" s="41">
        <f t="shared" si="79"/>
        <v>79417.77</v>
      </c>
      <c r="Y154" s="41">
        <f t="shared" si="79"/>
        <v>79417.77</v>
      </c>
      <c r="Z154" s="32" t="e">
        <f t="shared" si="78"/>
        <v>#DIV/0!</v>
      </c>
      <c r="AA154" s="42"/>
    </row>
    <row r="155" spans="2:27" s="43" customFormat="1" x14ac:dyDescent="0.2">
      <c r="B155" s="39" t="s">
        <v>37</v>
      </c>
      <c r="C155" s="40"/>
      <c r="D155" s="41">
        <f>+D156</f>
        <v>0</v>
      </c>
      <c r="E155" s="164"/>
      <c r="F155" s="164"/>
      <c r="G155" s="164"/>
      <c r="H155" s="61">
        <f t="shared" ref="H155:Y155" si="80">+H156</f>
        <v>76579.77</v>
      </c>
      <c r="I155" s="164"/>
      <c r="J155" s="164"/>
      <c r="K155" s="164"/>
      <c r="L155" s="41">
        <f t="shared" si="80"/>
        <v>2838</v>
      </c>
      <c r="M155" s="41"/>
      <c r="N155" s="41"/>
      <c r="O155" s="41"/>
      <c r="P155" s="41">
        <f t="shared" si="80"/>
        <v>0</v>
      </c>
      <c r="Q155" s="41"/>
      <c r="R155" s="41"/>
      <c r="S155" s="41"/>
      <c r="T155" s="41">
        <f t="shared" si="80"/>
        <v>0</v>
      </c>
      <c r="U155" s="41">
        <f t="shared" si="80"/>
        <v>79417.77</v>
      </c>
      <c r="V155" s="41">
        <f t="shared" si="80"/>
        <v>79417.77</v>
      </c>
      <c r="W155" s="41">
        <f t="shared" si="80"/>
        <v>0</v>
      </c>
      <c r="X155" s="41">
        <f t="shared" si="80"/>
        <v>79417.77</v>
      </c>
      <c r="Y155" s="41">
        <f t="shared" si="80"/>
        <v>79417.77</v>
      </c>
      <c r="Z155" s="32" t="e">
        <f t="shared" si="78"/>
        <v>#DIV/0!</v>
      </c>
      <c r="AA155" s="42"/>
    </row>
    <row r="156" spans="2:27" s="43" customFormat="1" x14ac:dyDescent="0.2">
      <c r="B156" s="39" t="s">
        <v>38</v>
      </c>
      <c r="C156" s="40"/>
      <c r="D156" s="41">
        <f>SUM(D157:D162)</f>
        <v>0</v>
      </c>
      <c r="E156" s="164"/>
      <c r="F156" s="164"/>
      <c r="G156" s="164"/>
      <c r="H156" s="61">
        <f t="shared" ref="H156:P156" si="81">SUM(H157:H162)</f>
        <v>76579.77</v>
      </c>
      <c r="I156" s="164"/>
      <c r="J156" s="164"/>
      <c r="K156" s="164"/>
      <c r="L156" s="41">
        <f t="shared" si="81"/>
        <v>2838</v>
      </c>
      <c r="M156" s="41"/>
      <c r="N156" s="41"/>
      <c r="O156" s="41"/>
      <c r="P156" s="41">
        <f t="shared" si="81"/>
        <v>0</v>
      </c>
      <c r="Q156" s="41"/>
      <c r="R156" s="41"/>
      <c r="S156" s="41"/>
      <c r="T156" s="41">
        <f>SUM(T157:T162)</f>
        <v>0</v>
      </c>
      <c r="U156" s="41">
        <f t="shared" ref="U156:Y156" si="82">SUM(U157:U162)</f>
        <v>79417.77</v>
      </c>
      <c r="V156" s="41">
        <f t="shared" si="82"/>
        <v>79417.77</v>
      </c>
      <c r="W156" s="41">
        <f t="shared" si="82"/>
        <v>0</v>
      </c>
      <c r="X156" s="41">
        <f t="shared" si="82"/>
        <v>79417.77</v>
      </c>
      <c r="Y156" s="41">
        <f t="shared" si="82"/>
        <v>79417.77</v>
      </c>
      <c r="Z156" s="32" t="e">
        <f t="shared" si="78"/>
        <v>#DIV/0!</v>
      </c>
      <c r="AA156" s="42"/>
    </row>
    <row r="157" spans="2:27" s="16" customFormat="1" x14ac:dyDescent="0.2">
      <c r="B157" s="34" t="s">
        <v>39</v>
      </c>
      <c r="C157" s="38" t="s">
        <v>68</v>
      </c>
      <c r="D157" s="36"/>
      <c r="E157" s="44"/>
      <c r="F157" s="44"/>
      <c r="G157" s="44">
        <v>2500</v>
      </c>
      <c r="H157" s="196">
        <v>2500</v>
      </c>
      <c r="I157" s="45"/>
      <c r="J157" s="45"/>
      <c r="K157" s="45"/>
      <c r="L157" s="36">
        <v>2838</v>
      </c>
      <c r="M157" s="36"/>
      <c r="N157" s="36"/>
      <c r="O157" s="36"/>
      <c r="P157" s="36"/>
      <c r="Q157" s="36"/>
      <c r="R157" s="36"/>
      <c r="S157" s="36"/>
      <c r="T157" s="36"/>
      <c r="U157" s="36">
        <f t="shared" ref="U157:U163" si="83">SUM(H157:T157)</f>
        <v>5338</v>
      </c>
      <c r="V157" s="44">
        <f>+U157</f>
        <v>5338</v>
      </c>
      <c r="W157" s="36"/>
      <c r="X157" s="36">
        <f t="shared" ref="X157:X162" si="84">SUM(V157:W157)</f>
        <v>5338</v>
      </c>
      <c r="Y157" s="51">
        <f t="shared" ref="Y157:Y163" si="85">U157-D157</f>
        <v>5338</v>
      </c>
      <c r="Z157" s="32" t="e">
        <f t="shared" si="78"/>
        <v>#DIV/0!</v>
      </c>
      <c r="AA157" s="37"/>
    </row>
    <row r="158" spans="2:27" s="16" customFormat="1" x14ac:dyDescent="0.2">
      <c r="B158" s="34" t="s">
        <v>40</v>
      </c>
      <c r="C158" s="38" t="s">
        <v>69</v>
      </c>
      <c r="D158" s="36"/>
      <c r="E158" s="44"/>
      <c r="F158" s="44"/>
      <c r="G158" s="44">
        <v>74079.77</v>
      </c>
      <c r="H158" s="196">
        <v>74079.77</v>
      </c>
      <c r="I158" s="45"/>
      <c r="J158" s="45"/>
      <c r="K158" s="45"/>
      <c r="L158" s="36"/>
      <c r="M158" s="36"/>
      <c r="N158" s="36"/>
      <c r="O158" s="36"/>
      <c r="P158" s="36"/>
      <c r="Q158" s="36"/>
      <c r="R158" s="36"/>
      <c r="S158" s="36"/>
      <c r="T158" s="36"/>
      <c r="U158" s="36">
        <f t="shared" si="83"/>
        <v>74079.77</v>
      </c>
      <c r="V158" s="44">
        <f t="shared" ref="V158:V163" si="86">+U158</f>
        <v>74079.77</v>
      </c>
      <c r="W158" s="36"/>
      <c r="X158" s="36">
        <f t="shared" si="84"/>
        <v>74079.77</v>
      </c>
      <c r="Y158" s="51">
        <f t="shared" si="85"/>
        <v>74079.77</v>
      </c>
      <c r="Z158" s="32" t="e">
        <f t="shared" si="78"/>
        <v>#DIV/0!</v>
      </c>
      <c r="AA158" s="37"/>
    </row>
    <row r="159" spans="2:27" s="16" customFormat="1" hidden="1" x14ac:dyDescent="0.2">
      <c r="B159" s="34" t="s">
        <v>41</v>
      </c>
      <c r="C159" s="38"/>
      <c r="D159" s="36"/>
      <c r="E159" s="44"/>
      <c r="F159" s="44"/>
      <c r="G159" s="44"/>
      <c r="H159" s="194"/>
      <c r="I159" s="34"/>
      <c r="J159" s="34"/>
      <c r="K159" s="34"/>
      <c r="L159" s="36"/>
      <c r="M159" s="36"/>
      <c r="N159" s="36"/>
      <c r="O159" s="36"/>
      <c r="P159" s="36"/>
      <c r="Q159" s="36"/>
      <c r="R159" s="36"/>
      <c r="S159" s="36"/>
      <c r="T159" s="36"/>
      <c r="U159" s="36">
        <f t="shared" si="83"/>
        <v>0</v>
      </c>
      <c r="V159" s="44">
        <f t="shared" si="86"/>
        <v>0</v>
      </c>
      <c r="W159" s="36"/>
      <c r="X159" s="36">
        <f t="shared" si="84"/>
        <v>0</v>
      </c>
      <c r="Y159" s="51">
        <f t="shared" si="85"/>
        <v>0</v>
      </c>
      <c r="Z159" s="32" t="e">
        <f t="shared" si="78"/>
        <v>#DIV/0!</v>
      </c>
      <c r="AA159" s="37"/>
    </row>
    <row r="160" spans="2:27" s="16" customFormat="1" hidden="1" x14ac:dyDescent="0.2">
      <c r="B160" s="34" t="s">
        <v>42</v>
      </c>
      <c r="C160" s="38"/>
      <c r="D160" s="36"/>
      <c r="E160" s="44"/>
      <c r="F160" s="44"/>
      <c r="G160" s="44"/>
      <c r="H160" s="194"/>
      <c r="I160" s="34"/>
      <c r="J160" s="34"/>
      <c r="K160" s="34"/>
      <c r="L160" s="36"/>
      <c r="M160" s="36"/>
      <c r="N160" s="36"/>
      <c r="O160" s="36"/>
      <c r="P160" s="36"/>
      <c r="Q160" s="36"/>
      <c r="R160" s="36"/>
      <c r="S160" s="36"/>
      <c r="T160" s="36"/>
      <c r="U160" s="36">
        <f t="shared" si="83"/>
        <v>0</v>
      </c>
      <c r="V160" s="44">
        <f t="shared" si="86"/>
        <v>0</v>
      </c>
      <c r="W160" s="36"/>
      <c r="X160" s="36">
        <f t="shared" si="84"/>
        <v>0</v>
      </c>
      <c r="Y160" s="51">
        <f t="shared" si="85"/>
        <v>0</v>
      </c>
      <c r="Z160" s="32" t="e">
        <f t="shared" si="78"/>
        <v>#DIV/0!</v>
      </c>
      <c r="AA160" s="37"/>
    </row>
    <row r="161" spans="2:28" s="16" customFormat="1" hidden="1" x14ac:dyDescent="0.2">
      <c r="B161" s="34" t="s">
        <v>43</v>
      </c>
      <c r="C161" s="38"/>
      <c r="D161" s="36"/>
      <c r="E161" s="44"/>
      <c r="F161" s="44"/>
      <c r="G161" s="44"/>
      <c r="H161" s="194"/>
      <c r="I161" s="34"/>
      <c r="J161" s="34"/>
      <c r="K161" s="34"/>
      <c r="L161" s="36"/>
      <c r="M161" s="36"/>
      <c r="N161" s="36"/>
      <c r="O161" s="36"/>
      <c r="P161" s="36"/>
      <c r="Q161" s="36"/>
      <c r="R161" s="36"/>
      <c r="S161" s="36"/>
      <c r="T161" s="36"/>
      <c r="U161" s="36">
        <f t="shared" si="83"/>
        <v>0</v>
      </c>
      <c r="V161" s="44">
        <f t="shared" si="86"/>
        <v>0</v>
      </c>
      <c r="W161" s="36"/>
      <c r="X161" s="36">
        <f t="shared" si="84"/>
        <v>0</v>
      </c>
      <c r="Y161" s="51">
        <f t="shared" si="85"/>
        <v>0</v>
      </c>
      <c r="Z161" s="32" t="e">
        <f t="shared" si="78"/>
        <v>#DIV/0!</v>
      </c>
      <c r="AA161" s="37"/>
    </row>
    <row r="162" spans="2:28" s="57" customFormat="1" ht="11.25" hidden="1" x14ac:dyDescent="0.2">
      <c r="B162" s="34" t="s">
        <v>111</v>
      </c>
      <c r="C162" s="38" t="s">
        <v>113</v>
      </c>
      <c r="D162" s="36"/>
      <c r="E162" s="44"/>
      <c r="F162" s="44"/>
      <c r="G162" s="44"/>
      <c r="H162" s="192"/>
      <c r="I162" s="44"/>
      <c r="J162" s="44"/>
      <c r="K162" s="44"/>
      <c r="L162" s="36"/>
      <c r="M162" s="36"/>
      <c r="N162" s="36"/>
      <c r="O162" s="36"/>
      <c r="P162" s="36"/>
      <c r="Q162" s="36"/>
      <c r="R162" s="36"/>
      <c r="S162" s="36"/>
      <c r="T162" s="36"/>
      <c r="U162" s="36">
        <f t="shared" si="83"/>
        <v>0</v>
      </c>
      <c r="V162" s="44">
        <f t="shared" si="86"/>
        <v>0</v>
      </c>
      <c r="W162" s="36"/>
      <c r="X162" s="36">
        <f t="shared" si="84"/>
        <v>0</v>
      </c>
      <c r="Y162" s="51">
        <f t="shared" si="85"/>
        <v>0</v>
      </c>
      <c r="Z162" s="56" t="e">
        <f t="shared" si="78"/>
        <v>#DIV/0!</v>
      </c>
      <c r="AA162" s="34"/>
    </row>
    <row r="163" spans="2:28" s="43" customFormat="1" x14ac:dyDescent="0.2">
      <c r="B163" s="39" t="s">
        <v>44</v>
      </c>
      <c r="C163" s="40"/>
      <c r="D163" s="41">
        <f>SUM(D164:D169)</f>
        <v>0</v>
      </c>
      <c r="E163" s="164"/>
      <c r="F163" s="164"/>
      <c r="G163" s="164"/>
      <c r="H163" s="61"/>
      <c r="I163" s="164"/>
      <c r="J163" s="164"/>
      <c r="K163" s="164"/>
      <c r="L163" s="41"/>
      <c r="M163" s="41"/>
      <c r="N163" s="41"/>
      <c r="O163" s="41"/>
      <c r="P163" s="41"/>
      <c r="Q163" s="41"/>
      <c r="R163" s="41"/>
      <c r="S163" s="41"/>
      <c r="T163" s="41"/>
      <c r="U163" s="36">
        <f t="shared" si="83"/>
        <v>0</v>
      </c>
      <c r="V163" s="44">
        <f t="shared" si="86"/>
        <v>0</v>
      </c>
      <c r="W163" s="41">
        <f t="shared" ref="W163:X163" si="87">SUM(W164:W169)</f>
        <v>0</v>
      </c>
      <c r="X163" s="41">
        <f t="shared" si="87"/>
        <v>0</v>
      </c>
      <c r="Y163" s="51">
        <f t="shared" si="85"/>
        <v>0</v>
      </c>
      <c r="Z163" s="32" t="e">
        <f t="shared" si="78"/>
        <v>#DIV/0!</v>
      </c>
      <c r="AA163" s="42"/>
    </row>
    <row r="164" spans="2:28" s="16" customFormat="1" ht="22.5" x14ac:dyDescent="0.2">
      <c r="B164" s="55" t="s">
        <v>34</v>
      </c>
      <c r="C164" s="38"/>
      <c r="D164" s="36"/>
      <c r="E164" s="44"/>
      <c r="F164" s="44"/>
      <c r="G164" s="44"/>
      <c r="H164" s="194"/>
      <c r="I164" s="34"/>
      <c r="J164" s="34"/>
      <c r="K164" s="34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51"/>
      <c r="Z164" s="32" t="e">
        <f t="shared" si="78"/>
        <v>#DIV/0!</v>
      </c>
      <c r="AA164" s="37"/>
    </row>
    <row r="165" spans="2:28" s="16" customFormat="1" hidden="1" x14ac:dyDescent="0.2">
      <c r="B165" s="34" t="s">
        <v>45</v>
      </c>
      <c r="C165" s="38"/>
      <c r="D165" s="36"/>
      <c r="E165" s="44"/>
      <c r="F165" s="44"/>
      <c r="G165" s="44"/>
      <c r="H165" s="194"/>
      <c r="I165" s="34"/>
      <c r="J165" s="34"/>
      <c r="K165" s="34"/>
      <c r="L165" s="36"/>
      <c r="M165" s="36"/>
      <c r="N165" s="36"/>
      <c r="O165" s="36"/>
      <c r="P165" s="36"/>
      <c r="Q165" s="36"/>
      <c r="R165" s="36"/>
      <c r="S165" s="36"/>
      <c r="T165" s="36"/>
      <c r="U165" s="36">
        <f t="shared" ref="U165:U169" si="88">SUM(H165:T165)</f>
        <v>0</v>
      </c>
      <c r="V165" s="36"/>
      <c r="W165" s="36"/>
      <c r="X165" s="36"/>
      <c r="Y165" s="36"/>
      <c r="Z165" s="32" t="e">
        <f t="shared" si="78"/>
        <v>#DIV/0!</v>
      </c>
      <c r="AA165" s="37"/>
    </row>
    <row r="166" spans="2:28" s="16" customFormat="1" hidden="1" x14ac:dyDescent="0.2">
      <c r="B166" s="34" t="s">
        <v>41</v>
      </c>
      <c r="C166" s="38"/>
      <c r="D166" s="36"/>
      <c r="E166" s="44"/>
      <c r="F166" s="44"/>
      <c r="G166" s="44"/>
      <c r="H166" s="194"/>
      <c r="I166" s="34"/>
      <c r="J166" s="34"/>
      <c r="K166" s="34"/>
      <c r="L166" s="36"/>
      <c r="M166" s="36"/>
      <c r="N166" s="36"/>
      <c r="O166" s="36"/>
      <c r="P166" s="36"/>
      <c r="Q166" s="36"/>
      <c r="R166" s="36"/>
      <c r="S166" s="36"/>
      <c r="T166" s="36"/>
      <c r="U166" s="36">
        <f t="shared" si="88"/>
        <v>0</v>
      </c>
      <c r="V166" s="36"/>
      <c r="W166" s="36"/>
      <c r="X166" s="36"/>
      <c r="Y166" s="36"/>
      <c r="Z166" s="32" t="e">
        <f t="shared" si="78"/>
        <v>#DIV/0!</v>
      </c>
      <c r="AA166" s="37"/>
    </row>
    <row r="167" spans="2:28" s="16" customFormat="1" hidden="1" x14ac:dyDescent="0.2">
      <c r="B167" s="34" t="s">
        <v>42</v>
      </c>
      <c r="C167" s="38"/>
      <c r="D167" s="36"/>
      <c r="E167" s="44"/>
      <c r="F167" s="44"/>
      <c r="G167" s="44"/>
      <c r="H167" s="194"/>
      <c r="I167" s="34"/>
      <c r="J167" s="34"/>
      <c r="K167" s="34"/>
      <c r="L167" s="36"/>
      <c r="M167" s="36"/>
      <c r="N167" s="36"/>
      <c r="O167" s="36"/>
      <c r="P167" s="36"/>
      <c r="Q167" s="36"/>
      <c r="R167" s="36"/>
      <c r="S167" s="36"/>
      <c r="T167" s="36"/>
      <c r="U167" s="36">
        <f t="shared" si="88"/>
        <v>0</v>
      </c>
      <c r="V167" s="36"/>
      <c r="W167" s="36"/>
      <c r="X167" s="36"/>
      <c r="Y167" s="36"/>
      <c r="Z167" s="32" t="e">
        <f t="shared" si="78"/>
        <v>#DIV/0!</v>
      </c>
      <c r="AA167" s="37"/>
    </row>
    <row r="168" spans="2:28" s="16" customFormat="1" hidden="1" x14ac:dyDescent="0.2">
      <c r="B168" s="34" t="s">
        <v>43</v>
      </c>
      <c r="C168" s="38"/>
      <c r="D168" s="36"/>
      <c r="E168" s="44"/>
      <c r="F168" s="44"/>
      <c r="G168" s="44"/>
      <c r="H168" s="194"/>
      <c r="I168" s="34"/>
      <c r="J168" s="34"/>
      <c r="K168" s="34"/>
      <c r="L168" s="36"/>
      <c r="M168" s="36"/>
      <c r="N168" s="36"/>
      <c r="O168" s="36"/>
      <c r="P168" s="36"/>
      <c r="Q168" s="36"/>
      <c r="R168" s="36"/>
      <c r="S168" s="36"/>
      <c r="T168" s="36"/>
      <c r="U168" s="36">
        <f t="shared" si="88"/>
        <v>0</v>
      </c>
      <c r="V168" s="36"/>
      <c r="W168" s="36"/>
      <c r="X168" s="36"/>
      <c r="Y168" s="36"/>
      <c r="Z168" s="32" t="e">
        <f t="shared" si="78"/>
        <v>#DIV/0!</v>
      </c>
      <c r="AA168" s="37"/>
    </row>
    <row r="169" spans="2:28" s="16" customFormat="1" hidden="1" x14ac:dyDescent="0.2">
      <c r="B169" s="37"/>
      <c r="C169" s="38"/>
      <c r="D169" s="36"/>
      <c r="E169" s="44"/>
      <c r="F169" s="44"/>
      <c r="G169" s="44"/>
      <c r="H169" s="194"/>
      <c r="I169" s="34"/>
      <c r="J169" s="34"/>
      <c r="K169" s="34"/>
      <c r="L169" s="36"/>
      <c r="M169" s="36"/>
      <c r="N169" s="36"/>
      <c r="O169" s="36"/>
      <c r="P169" s="36"/>
      <c r="Q169" s="36"/>
      <c r="R169" s="36"/>
      <c r="S169" s="36"/>
      <c r="T169" s="36"/>
      <c r="U169" s="36">
        <f t="shared" si="88"/>
        <v>0</v>
      </c>
      <c r="V169" s="36"/>
      <c r="W169" s="36"/>
      <c r="X169" s="36"/>
      <c r="Y169" s="36"/>
      <c r="Z169" s="32" t="e">
        <f t="shared" si="78"/>
        <v>#DIV/0!</v>
      </c>
      <c r="AA169" s="37"/>
    </row>
    <row r="170" spans="2:28" s="16" customFormat="1" x14ac:dyDescent="0.2">
      <c r="B170" s="97" t="s">
        <v>89</v>
      </c>
      <c r="C170" s="98"/>
      <c r="D170" s="99">
        <f>+D119+D154</f>
        <v>1628000</v>
      </c>
      <c r="E170" s="164"/>
      <c r="F170" s="164"/>
      <c r="G170" s="164"/>
      <c r="H170" s="61">
        <f t="shared" ref="H170:Y170" si="89">+H119+H154</f>
        <v>1995090.1400000001</v>
      </c>
      <c r="I170" s="164"/>
      <c r="J170" s="164"/>
      <c r="K170" s="164"/>
      <c r="L170" s="99">
        <f t="shared" si="89"/>
        <v>2898356.0200000005</v>
      </c>
      <c r="M170" s="99"/>
      <c r="N170" s="99"/>
      <c r="O170" s="99"/>
      <c r="P170" s="99">
        <f t="shared" si="89"/>
        <v>0</v>
      </c>
      <c r="Q170" s="99"/>
      <c r="R170" s="99"/>
      <c r="S170" s="99"/>
      <c r="T170" s="99">
        <f t="shared" si="89"/>
        <v>0</v>
      </c>
      <c r="U170" s="99">
        <f t="shared" si="89"/>
        <v>4893446.16</v>
      </c>
      <c r="V170" s="99">
        <f t="shared" si="89"/>
        <v>4893446.16</v>
      </c>
      <c r="W170" s="99">
        <f t="shared" si="89"/>
        <v>0</v>
      </c>
      <c r="X170" s="99">
        <f t="shared" si="89"/>
        <v>4893446.16</v>
      </c>
      <c r="Y170" s="99">
        <f t="shared" si="89"/>
        <v>3265446.1600000006</v>
      </c>
      <c r="Z170" s="100"/>
      <c r="AA170" s="101"/>
      <c r="AB170" s="102"/>
    </row>
    <row r="171" spans="2:28" s="16" customFormat="1" x14ac:dyDescent="0.2">
      <c r="B171" s="103" t="s">
        <v>90</v>
      </c>
      <c r="C171" s="104"/>
      <c r="D171" s="105"/>
      <c r="E171" s="216"/>
      <c r="F171" s="216"/>
      <c r="G171" s="216"/>
      <c r="H171" s="195"/>
      <c r="I171" s="216"/>
      <c r="J171" s="216"/>
      <c r="K171" s="216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6"/>
      <c r="AA171" s="107"/>
    </row>
    <row r="172" spans="2:28" s="33" customFormat="1" x14ac:dyDescent="0.2">
      <c r="B172" s="28" t="s">
        <v>18</v>
      </c>
      <c r="C172" s="29"/>
      <c r="D172" s="30"/>
      <c r="E172" s="215"/>
      <c r="F172" s="215"/>
      <c r="G172" s="215"/>
      <c r="H172" s="197"/>
      <c r="I172" s="90"/>
      <c r="J172" s="90"/>
      <c r="K172" s="9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2"/>
      <c r="AA172" s="47"/>
    </row>
    <row r="173" spans="2:28" s="33" customFormat="1" x14ac:dyDescent="0.2">
      <c r="B173" s="28" t="s">
        <v>19</v>
      </c>
      <c r="C173" s="29"/>
      <c r="D173" s="30">
        <f>+D174</f>
        <v>3377115.16</v>
      </c>
      <c r="E173" s="215"/>
      <c r="F173" s="215"/>
      <c r="G173" s="215"/>
      <c r="H173" s="190">
        <f t="shared" ref="H173:Y173" si="90">+H174</f>
        <v>2626985.87</v>
      </c>
      <c r="I173" s="215"/>
      <c r="J173" s="215"/>
      <c r="K173" s="215"/>
      <c r="L173" s="30">
        <f t="shared" si="90"/>
        <v>0</v>
      </c>
      <c r="M173" s="30"/>
      <c r="N173" s="30"/>
      <c r="O173" s="30"/>
      <c r="P173" s="30">
        <f t="shared" si="90"/>
        <v>0</v>
      </c>
      <c r="Q173" s="30"/>
      <c r="R173" s="30"/>
      <c r="S173" s="30"/>
      <c r="T173" s="30">
        <f t="shared" si="90"/>
        <v>0</v>
      </c>
      <c r="U173" s="30">
        <f t="shared" si="90"/>
        <v>2711799.02</v>
      </c>
      <c r="V173" s="30">
        <f t="shared" si="90"/>
        <v>2711799.02</v>
      </c>
      <c r="W173" s="30">
        <f t="shared" si="90"/>
        <v>0</v>
      </c>
      <c r="X173" s="30">
        <f t="shared" si="90"/>
        <v>2711799.02</v>
      </c>
      <c r="Y173" s="30">
        <f t="shared" si="90"/>
        <v>-665316.14000000013</v>
      </c>
      <c r="Z173" s="32">
        <f t="shared" ref="Z173:Z220" si="91">+Y173/D173</f>
        <v>-0.19700724093755811</v>
      </c>
      <c r="AA173" s="47"/>
    </row>
    <row r="174" spans="2:28" s="33" customFormat="1" x14ac:dyDescent="0.2">
      <c r="B174" s="28" t="s">
        <v>20</v>
      </c>
      <c r="C174" s="29"/>
      <c r="D174" s="30">
        <f>+D175+D182</f>
        <v>3377115.16</v>
      </c>
      <c r="E174" s="215"/>
      <c r="F174" s="215"/>
      <c r="G174" s="215"/>
      <c r="H174" s="190">
        <f t="shared" ref="H174:Y174" si="92">+H175+H182</f>
        <v>2626985.87</v>
      </c>
      <c r="I174" s="215"/>
      <c r="J174" s="215"/>
      <c r="K174" s="215"/>
      <c r="L174" s="30">
        <f t="shared" si="92"/>
        <v>0</v>
      </c>
      <c r="M174" s="30"/>
      <c r="N174" s="30"/>
      <c r="O174" s="30"/>
      <c r="P174" s="30">
        <f t="shared" si="92"/>
        <v>0</v>
      </c>
      <c r="Q174" s="30"/>
      <c r="R174" s="30"/>
      <c r="S174" s="30"/>
      <c r="T174" s="30">
        <f t="shared" si="92"/>
        <v>0</v>
      </c>
      <c r="U174" s="30">
        <f t="shared" si="92"/>
        <v>2711799.02</v>
      </c>
      <c r="V174" s="30">
        <f t="shared" si="92"/>
        <v>2711799.02</v>
      </c>
      <c r="W174" s="30">
        <f t="shared" si="92"/>
        <v>0</v>
      </c>
      <c r="X174" s="30">
        <f t="shared" si="92"/>
        <v>2711799.02</v>
      </c>
      <c r="Y174" s="30">
        <f t="shared" si="92"/>
        <v>-665316.14000000013</v>
      </c>
      <c r="Z174" s="32">
        <f t="shared" si="91"/>
        <v>-0.19700724093755811</v>
      </c>
      <c r="AA174" s="47"/>
    </row>
    <row r="175" spans="2:28" s="33" customFormat="1" x14ac:dyDescent="0.2">
      <c r="B175" s="28" t="s">
        <v>21</v>
      </c>
      <c r="C175" s="29"/>
      <c r="D175" s="30">
        <f>SUM(D176:D181)</f>
        <v>2207547.56</v>
      </c>
      <c r="E175" s="215"/>
      <c r="F175" s="215"/>
      <c r="G175" s="215"/>
      <c r="H175" s="190">
        <f t="shared" ref="H175:Y175" si="93">SUM(H176:H181)</f>
        <v>1717252.92</v>
      </c>
      <c r="I175" s="215"/>
      <c r="J175" s="215"/>
      <c r="K175" s="215"/>
      <c r="L175" s="30">
        <f t="shared" si="93"/>
        <v>0</v>
      </c>
      <c r="M175" s="30"/>
      <c r="N175" s="30"/>
      <c r="O175" s="30"/>
      <c r="P175" s="30">
        <f t="shared" si="93"/>
        <v>0</v>
      </c>
      <c r="Q175" s="30"/>
      <c r="R175" s="30"/>
      <c r="S175" s="30"/>
      <c r="T175" s="30">
        <f t="shared" si="93"/>
        <v>0</v>
      </c>
      <c r="U175" s="30">
        <f t="shared" si="93"/>
        <v>1719189.98</v>
      </c>
      <c r="V175" s="30">
        <f t="shared" si="93"/>
        <v>1719189.98</v>
      </c>
      <c r="W175" s="30">
        <f t="shared" si="93"/>
        <v>0</v>
      </c>
      <c r="X175" s="30">
        <f t="shared" si="93"/>
        <v>1719189.98</v>
      </c>
      <c r="Y175" s="30">
        <f t="shared" si="93"/>
        <v>-488357.58000000007</v>
      </c>
      <c r="Z175" s="32">
        <f t="shared" si="91"/>
        <v>-0.22122177064216911</v>
      </c>
      <c r="AA175" s="47"/>
    </row>
    <row r="176" spans="2:28" s="16" customFormat="1" hidden="1" x14ac:dyDescent="0.2">
      <c r="B176" s="34" t="s">
        <v>22</v>
      </c>
      <c r="C176" s="35">
        <v>4010101001</v>
      </c>
      <c r="D176" s="36"/>
      <c r="E176" s="44"/>
      <c r="F176" s="44"/>
      <c r="G176" s="44"/>
      <c r="H176" s="194"/>
      <c r="I176" s="34"/>
      <c r="J176" s="34"/>
      <c r="K176" s="34"/>
      <c r="L176" s="36"/>
      <c r="M176" s="36"/>
      <c r="N176" s="36"/>
      <c r="O176" s="36"/>
      <c r="P176" s="36"/>
      <c r="Q176" s="36"/>
      <c r="R176" s="36"/>
      <c r="S176" s="36"/>
      <c r="T176" s="36"/>
      <c r="U176" s="36">
        <f t="shared" ref="U176:U180" si="94">SUM(H176:T176)</f>
        <v>0</v>
      </c>
      <c r="V176" s="36"/>
      <c r="W176" s="36"/>
      <c r="X176" s="36"/>
      <c r="Y176" s="36"/>
      <c r="Z176" s="32" t="e">
        <f t="shared" si="91"/>
        <v>#DIV/0!</v>
      </c>
      <c r="AA176" s="47"/>
    </row>
    <row r="177" spans="2:27" s="16" customFormat="1" hidden="1" x14ac:dyDescent="0.2">
      <c r="B177" s="34" t="s">
        <v>23</v>
      </c>
      <c r="C177" s="35">
        <v>4010303001</v>
      </c>
      <c r="D177" s="36"/>
      <c r="E177" s="44"/>
      <c r="F177" s="44"/>
      <c r="G177" s="44"/>
      <c r="H177" s="194"/>
      <c r="I177" s="34"/>
      <c r="J177" s="34"/>
      <c r="K177" s="34"/>
      <c r="L177" s="36"/>
      <c r="M177" s="36"/>
      <c r="N177" s="36"/>
      <c r="O177" s="36"/>
      <c r="P177" s="36"/>
      <c r="Q177" s="36"/>
      <c r="R177" s="36"/>
      <c r="S177" s="36"/>
      <c r="T177" s="36"/>
      <c r="U177" s="36">
        <f t="shared" si="94"/>
        <v>0</v>
      </c>
      <c r="V177" s="36"/>
      <c r="W177" s="36"/>
      <c r="X177" s="36"/>
      <c r="Y177" s="36"/>
      <c r="Z177" s="32" t="e">
        <f t="shared" si="91"/>
        <v>#DIV/0!</v>
      </c>
      <c r="AA177" s="47"/>
    </row>
    <row r="178" spans="2:27" s="16" customFormat="1" hidden="1" x14ac:dyDescent="0.2">
      <c r="B178" s="34" t="s">
        <v>24</v>
      </c>
      <c r="C178" s="35">
        <v>4010303002</v>
      </c>
      <c r="D178" s="36"/>
      <c r="E178" s="44"/>
      <c r="F178" s="44"/>
      <c r="G178" s="44"/>
      <c r="H178" s="194"/>
      <c r="I178" s="34"/>
      <c r="J178" s="34"/>
      <c r="K178" s="34"/>
      <c r="L178" s="36"/>
      <c r="M178" s="36"/>
      <c r="N178" s="36"/>
      <c r="O178" s="36"/>
      <c r="P178" s="36"/>
      <c r="Q178" s="36"/>
      <c r="R178" s="36"/>
      <c r="S178" s="36"/>
      <c r="T178" s="36"/>
      <c r="U178" s="36">
        <f t="shared" si="94"/>
        <v>0</v>
      </c>
      <c r="V178" s="36"/>
      <c r="W178" s="36"/>
      <c r="X178" s="36"/>
      <c r="Y178" s="36"/>
      <c r="Z178" s="32" t="e">
        <f t="shared" si="91"/>
        <v>#DIV/0!</v>
      </c>
      <c r="AA178" s="47"/>
    </row>
    <row r="179" spans="2:27" s="16" customFormat="1" hidden="1" x14ac:dyDescent="0.2">
      <c r="B179" s="34" t="s">
        <v>25</v>
      </c>
      <c r="C179" s="35">
        <v>4010104000</v>
      </c>
      <c r="D179" s="36"/>
      <c r="E179" s="44"/>
      <c r="F179" s="44"/>
      <c r="G179" s="44"/>
      <c r="H179" s="194"/>
      <c r="I179" s="34"/>
      <c r="J179" s="34"/>
      <c r="K179" s="34"/>
      <c r="L179" s="36"/>
      <c r="M179" s="36"/>
      <c r="N179" s="36"/>
      <c r="O179" s="36"/>
      <c r="P179" s="36"/>
      <c r="Q179" s="36"/>
      <c r="R179" s="36"/>
      <c r="S179" s="36"/>
      <c r="T179" s="36"/>
      <c r="U179" s="36">
        <f t="shared" si="94"/>
        <v>0</v>
      </c>
      <c r="V179" s="36"/>
      <c r="W179" s="36"/>
      <c r="X179" s="36"/>
      <c r="Y179" s="36"/>
      <c r="Z179" s="32" t="e">
        <f t="shared" si="91"/>
        <v>#DIV/0!</v>
      </c>
      <c r="AA179" s="47"/>
    </row>
    <row r="180" spans="2:27" s="16" customFormat="1" hidden="1" x14ac:dyDescent="0.2">
      <c r="B180" s="34" t="s">
        <v>26</v>
      </c>
      <c r="C180" s="38"/>
      <c r="D180" s="36"/>
      <c r="E180" s="44"/>
      <c r="F180" s="44"/>
      <c r="G180" s="44"/>
      <c r="H180" s="194"/>
      <c r="I180" s="34"/>
      <c r="J180" s="34"/>
      <c r="K180" s="34"/>
      <c r="L180" s="36"/>
      <c r="M180" s="36"/>
      <c r="N180" s="36"/>
      <c r="O180" s="36"/>
      <c r="P180" s="36"/>
      <c r="Q180" s="36"/>
      <c r="R180" s="36"/>
      <c r="S180" s="36"/>
      <c r="T180" s="36"/>
      <c r="U180" s="36">
        <f t="shared" si="94"/>
        <v>0</v>
      </c>
      <c r="V180" s="36"/>
      <c r="W180" s="36"/>
      <c r="X180" s="36"/>
      <c r="Y180" s="36"/>
      <c r="Z180" s="32" t="e">
        <f t="shared" si="91"/>
        <v>#DIV/0!</v>
      </c>
      <c r="AA180" s="47"/>
    </row>
    <row r="181" spans="2:27" s="16" customFormat="1" x14ac:dyDescent="0.2">
      <c r="B181" s="34" t="s">
        <v>70</v>
      </c>
      <c r="C181" s="38" t="s">
        <v>71</v>
      </c>
      <c r="D181" s="36">
        <v>2207547.56</v>
      </c>
      <c r="E181" s="44"/>
      <c r="F181" s="44">
        <v>1717252.92</v>
      </c>
      <c r="G181" s="44"/>
      <c r="H181" s="196">
        <f>+'[2]101'!$G$18</f>
        <v>1717252.92</v>
      </c>
      <c r="I181" s="45">
        <v>0</v>
      </c>
      <c r="J181" s="45">
        <v>1937.0600000000559</v>
      </c>
      <c r="K181" s="45"/>
      <c r="L181" s="36"/>
      <c r="M181" s="36"/>
      <c r="N181" s="36"/>
      <c r="O181" s="36"/>
      <c r="P181" s="36"/>
      <c r="Q181" s="36"/>
      <c r="R181" s="36"/>
      <c r="S181" s="36"/>
      <c r="T181" s="36"/>
      <c r="U181" s="36">
        <f>SUM(H181:T181)</f>
        <v>1719189.98</v>
      </c>
      <c r="V181" s="36">
        <f>+U181</f>
        <v>1719189.98</v>
      </c>
      <c r="W181" s="36"/>
      <c r="X181" s="36">
        <f>SUM(V181:W181)</f>
        <v>1719189.98</v>
      </c>
      <c r="Y181" s="51">
        <f>U181-D181</f>
        <v>-488357.58000000007</v>
      </c>
      <c r="Z181" s="32">
        <f t="shared" si="91"/>
        <v>-0.22122177064216911</v>
      </c>
      <c r="AA181" s="47"/>
    </row>
    <row r="182" spans="2:27" s="43" customFormat="1" x14ac:dyDescent="0.2">
      <c r="B182" s="39" t="s">
        <v>27</v>
      </c>
      <c r="C182" s="40"/>
      <c r="D182" s="41">
        <f>SUM(D183:D193)</f>
        <v>1169567.6000000001</v>
      </c>
      <c r="E182" s="164"/>
      <c r="F182" s="164"/>
      <c r="G182" s="164"/>
      <c r="H182" s="61">
        <f>SUM(H183:H193)</f>
        <v>909732.95</v>
      </c>
      <c r="I182" s="164"/>
      <c r="J182" s="164"/>
      <c r="K182" s="164"/>
      <c r="L182" s="41">
        <f t="shared" ref="L182:X182" si="95">SUM(L183:L193)</f>
        <v>0</v>
      </c>
      <c r="M182" s="41"/>
      <c r="N182" s="41"/>
      <c r="O182" s="41"/>
      <c r="P182" s="41">
        <f t="shared" si="95"/>
        <v>0</v>
      </c>
      <c r="Q182" s="41"/>
      <c r="R182" s="41"/>
      <c r="S182" s="41"/>
      <c r="T182" s="41">
        <f t="shared" si="95"/>
        <v>0</v>
      </c>
      <c r="U182" s="41">
        <f t="shared" si="95"/>
        <v>992609.04</v>
      </c>
      <c r="V182" s="41">
        <f t="shared" si="95"/>
        <v>992609.04</v>
      </c>
      <c r="W182" s="41">
        <f t="shared" si="95"/>
        <v>0</v>
      </c>
      <c r="X182" s="41">
        <f t="shared" si="95"/>
        <v>992609.04</v>
      </c>
      <c r="Y182" s="41">
        <f>SUM(Y183:Y193)</f>
        <v>-176958.56</v>
      </c>
      <c r="Z182" s="32">
        <f t="shared" si="91"/>
        <v>-0.15130254976283541</v>
      </c>
      <c r="AA182" s="47"/>
    </row>
    <row r="183" spans="2:27" s="16" customFormat="1" x14ac:dyDescent="0.2">
      <c r="B183" s="34" t="s">
        <v>77</v>
      </c>
      <c r="C183" s="38" t="s">
        <v>72</v>
      </c>
      <c r="D183" s="36">
        <v>121000</v>
      </c>
      <c r="E183" s="44">
        <v>386</v>
      </c>
      <c r="F183" s="44">
        <f>2860-386</f>
        <v>2474</v>
      </c>
      <c r="G183" s="44">
        <v>4458</v>
      </c>
      <c r="H183" s="192">
        <f>+'[2]101'!$G$21</f>
        <v>7318</v>
      </c>
      <c r="I183" s="44">
        <v>2258</v>
      </c>
      <c r="J183" s="44">
        <v>4458</v>
      </c>
      <c r="K183" s="44"/>
      <c r="L183" s="36"/>
      <c r="M183" s="36"/>
      <c r="N183" s="36"/>
      <c r="O183" s="36"/>
      <c r="P183" s="36"/>
      <c r="Q183" s="36"/>
      <c r="R183" s="36"/>
      <c r="S183" s="36"/>
      <c r="T183" s="36"/>
      <c r="U183" s="36">
        <f>SUM(H183:T183)</f>
        <v>14034</v>
      </c>
      <c r="V183" s="36">
        <f t="shared" ref="V183:V185" si="96">+U183</f>
        <v>14034</v>
      </c>
      <c r="W183" s="36"/>
      <c r="X183" s="36">
        <f>SUM(V183:W183)</f>
        <v>14034</v>
      </c>
      <c r="Y183" s="51">
        <f t="shared" ref="Y183:Y193" si="97">U183-D183</f>
        <v>-106966</v>
      </c>
      <c r="Z183" s="32">
        <f t="shared" si="91"/>
        <v>-0.88401652892561988</v>
      </c>
      <c r="AA183" s="47"/>
    </row>
    <row r="184" spans="2:27" s="16" customFormat="1" x14ac:dyDescent="0.2">
      <c r="B184" s="34" t="s">
        <v>28</v>
      </c>
      <c r="C184" s="38" t="s">
        <v>59</v>
      </c>
      <c r="D184" s="36">
        <v>73000</v>
      </c>
      <c r="E184" s="44">
        <v>10850</v>
      </c>
      <c r="F184" s="44">
        <f>23750-10850</f>
        <v>12900</v>
      </c>
      <c r="G184" s="44">
        <v>334900</v>
      </c>
      <c r="H184" s="192">
        <f>+'[2]101'!$G$23</f>
        <v>358650</v>
      </c>
      <c r="I184" s="44">
        <v>3850</v>
      </c>
      <c r="J184" s="44">
        <v>10400</v>
      </c>
      <c r="K184" s="44"/>
      <c r="L184" s="36"/>
      <c r="M184" s="36"/>
      <c r="N184" s="36"/>
      <c r="O184" s="36"/>
      <c r="P184" s="36"/>
      <c r="Q184" s="36"/>
      <c r="R184" s="36"/>
      <c r="S184" s="36"/>
      <c r="T184" s="36"/>
      <c r="U184" s="36">
        <f t="shared" ref="U184:U193" si="98">SUM(H184:T184)</f>
        <v>372900</v>
      </c>
      <c r="V184" s="36">
        <f t="shared" si="96"/>
        <v>372900</v>
      </c>
      <c r="W184" s="36"/>
      <c r="X184" s="36">
        <f t="shared" ref="X184:X193" si="99">SUM(V184:W184)</f>
        <v>372900</v>
      </c>
      <c r="Y184" s="51">
        <f t="shared" si="97"/>
        <v>299900</v>
      </c>
      <c r="Z184" s="32">
        <f t="shared" si="91"/>
        <v>4.1082191780821917</v>
      </c>
      <c r="AA184" s="47"/>
    </row>
    <row r="185" spans="2:27" s="16" customFormat="1" x14ac:dyDescent="0.2">
      <c r="B185" s="34" t="s">
        <v>78</v>
      </c>
      <c r="C185" s="38" t="s">
        <v>73</v>
      </c>
      <c r="D185" s="36">
        <v>121000</v>
      </c>
      <c r="E185" s="44">
        <v>1854</v>
      </c>
      <c r="F185" s="44">
        <f>7325-1854</f>
        <v>5471</v>
      </c>
      <c r="G185" s="44">
        <v>3676</v>
      </c>
      <c r="H185" s="192">
        <f>+'[2]101'!$G$25</f>
        <v>11001</v>
      </c>
      <c r="I185" s="44">
        <v>1461</v>
      </c>
      <c r="J185" s="44">
        <v>4006</v>
      </c>
      <c r="K185" s="44"/>
      <c r="L185" s="36"/>
      <c r="M185" s="36"/>
      <c r="N185" s="36"/>
      <c r="O185" s="36"/>
      <c r="P185" s="36"/>
      <c r="Q185" s="36"/>
      <c r="R185" s="36"/>
      <c r="S185" s="36"/>
      <c r="T185" s="36"/>
      <c r="U185" s="36">
        <f t="shared" si="98"/>
        <v>16468</v>
      </c>
      <c r="V185" s="36">
        <f t="shared" si="96"/>
        <v>16468</v>
      </c>
      <c r="W185" s="36"/>
      <c r="X185" s="36">
        <f t="shared" si="99"/>
        <v>16468</v>
      </c>
      <c r="Y185" s="51">
        <f t="shared" si="97"/>
        <v>-104532</v>
      </c>
      <c r="Z185" s="32">
        <f t="shared" si="91"/>
        <v>-0.86390082644628097</v>
      </c>
      <c r="AA185" s="47"/>
    </row>
    <row r="186" spans="2:27" s="16" customFormat="1" x14ac:dyDescent="0.2">
      <c r="B186" s="34" t="s">
        <v>63</v>
      </c>
      <c r="C186" s="38" t="s">
        <v>64</v>
      </c>
      <c r="D186" s="36">
        <v>700</v>
      </c>
      <c r="E186" s="44"/>
      <c r="F186" s="44">
        <v>200</v>
      </c>
      <c r="G186" s="44">
        <v>300</v>
      </c>
      <c r="H186" s="192">
        <f>+'[2]101'!$G$27</f>
        <v>500</v>
      </c>
      <c r="I186" s="44">
        <v>0</v>
      </c>
      <c r="J186" s="44">
        <v>100</v>
      </c>
      <c r="K186" s="44"/>
      <c r="L186" s="36"/>
      <c r="M186" s="36"/>
      <c r="N186" s="36"/>
      <c r="O186" s="36"/>
      <c r="P186" s="36"/>
      <c r="Q186" s="36"/>
      <c r="R186" s="36"/>
      <c r="S186" s="36"/>
      <c r="T186" s="36"/>
      <c r="U186" s="36">
        <f t="shared" si="98"/>
        <v>600</v>
      </c>
      <c r="V186" s="36">
        <f>+U186</f>
        <v>600</v>
      </c>
      <c r="W186" s="36"/>
      <c r="X186" s="36">
        <f t="shared" si="99"/>
        <v>600</v>
      </c>
      <c r="Y186" s="51">
        <f t="shared" si="97"/>
        <v>-100</v>
      </c>
      <c r="Z186" s="32">
        <f t="shared" si="91"/>
        <v>-0.14285714285714285</v>
      </c>
      <c r="AA186" s="47"/>
    </row>
    <row r="187" spans="2:27" s="16" customFormat="1" x14ac:dyDescent="0.2">
      <c r="B187" s="34" t="s">
        <v>76</v>
      </c>
      <c r="C187" s="38" t="s">
        <v>75</v>
      </c>
      <c r="D187" s="36"/>
      <c r="E187" s="44"/>
      <c r="F187" s="44"/>
      <c r="G187" s="44"/>
      <c r="H187" s="192"/>
      <c r="I187" s="44"/>
      <c r="J187" s="44"/>
      <c r="K187" s="44"/>
      <c r="L187" s="36"/>
      <c r="M187" s="36"/>
      <c r="N187" s="36"/>
      <c r="O187" s="36"/>
      <c r="P187" s="36"/>
      <c r="Q187" s="36"/>
      <c r="R187" s="36"/>
      <c r="S187" s="36"/>
      <c r="T187" s="36"/>
      <c r="U187" s="36">
        <f t="shared" si="98"/>
        <v>0</v>
      </c>
      <c r="V187" s="36">
        <f t="shared" ref="V187:V191" si="100">+U187</f>
        <v>0</v>
      </c>
      <c r="W187" s="36"/>
      <c r="X187" s="36">
        <f t="shared" si="99"/>
        <v>0</v>
      </c>
      <c r="Y187" s="51">
        <f t="shared" si="97"/>
        <v>0</v>
      </c>
      <c r="Z187" s="32" t="e">
        <f t="shared" si="91"/>
        <v>#DIV/0!</v>
      </c>
      <c r="AA187" s="47"/>
    </row>
    <row r="188" spans="2:27" s="16" customFormat="1" x14ac:dyDescent="0.2">
      <c r="B188" s="34" t="s">
        <v>80</v>
      </c>
      <c r="C188" s="38" t="s">
        <v>74</v>
      </c>
      <c r="D188" s="36"/>
      <c r="E188" s="44"/>
      <c r="F188" s="44"/>
      <c r="G188" s="44"/>
      <c r="H188" s="192"/>
      <c r="I188" s="44"/>
      <c r="J188" s="44"/>
      <c r="K188" s="44"/>
      <c r="L188" s="36"/>
      <c r="M188" s="36"/>
      <c r="N188" s="36"/>
      <c r="O188" s="36"/>
      <c r="P188" s="36"/>
      <c r="Q188" s="36"/>
      <c r="R188" s="36"/>
      <c r="S188" s="36"/>
      <c r="T188" s="36"/>
      <c r="U188" s="36">
        <f t="shared" si="98"/>
        <v>0</v>
      </c>
      <c r="V188" s="36">
        <f t="shared" si="100"/>
        <v>0</v>
      </c>
      <c r="W188" s="36"/>
      <c r="X188" s="36">
        <f t="shared" si="99"/>
        <v>0</v>
      </c>
      <c r="Y188" s="51">
        <f t="shared" si="97"/>
        <v>0</v>
      </c>
      <c r="Z188" s="32" t="e">
        <f t="shared" si="91"/>
        <v>#DIV/0!</v>
      </c>
      <c r="AA188" s="47"/>
    </row>
    <row r="189" spans="2:27" s="16" customFormat="1" x14ac:dyDescent="0.2">
      <c r="B189" s="34" t="s">
        <v>81</v>
      </c>
      <c r="C189" s="38" t="s">
        <v>103</v>
      </c>
      <c r="D189" s="36"/>
      <c r="E189" s="44"/>
      <c r="F189" s="44"/>
      <c r="G189" s="44"/>
      <c r="H189" s="192"/>
      <c r="I189" s="44"/>
      <c r="J189" s="44"/>
      <c r="K189" s="44"/>
      <c r="L189" s="36"/>
      <c r="M189" s="36"/>
      <c r="N189" s="36"/>
      <c r="O189" s="36"/>
      <c r="P189" s="36"/>
      <c r="Q189" s="36"/>
      <c r="R189" s="36"/>
      <c r="S189" s="36"/>
      <c r="T189" s="36"/>
      <c r="U189" s="36">
        <f t="shared" si="98"/>
        <v>0</v>
      </c>
      <c r="V189" s="36">
        <f t="shared" si="100"/>
        <v>0</v>
      </c>
      <c r="W189" s="36"/>
      <c r="X189" s="36">
        <f t="shared" si="99"/>
        <v>0</v>
      </c>
      <c r="Y189" s="51">
        <f t="shared" si="97"/>
        <v>0</v>
      </c>
      <c r="Z189" s="32" t="e">
        <f t="shared" si="91"/>
        <v>#DIV/0!</v>
      </c>
      <c r="AA189" s="47"/>
    </row>
    <row r="190" spans="2:27" s="16" customFormat="1" x14ac:dyDescent="0.2">
      <c r="B190" s="34" t="s">
        <v>65</v>
      </c>
      <c r="C190" s="38" t="s">
        <v>83</v>
      </c>
      <c r="D190" s="36">
        <v>100423.82</v>
      </c>
      <c r="E190" s="44">
        <v>7667.41</v>
      </c>
      <c r="F190" s="44">
        <f>22484.66-7667.41</f>
        <v>14817.25</v>
      </c>
      <c r="G190" s="44">
        <v>8975.7799999999988</v>
      </c>
      <c r="H190" s="192">
        <f>+'[2]101'!$G$39</f>
        <v>31460.44</v>
      </c>
      <c r="I190" s="44"/>
      <c r="J190" s="44">
        <v>56343.09</v>
      </c>
      <c r="K190" s="44"/>
      <c r="L190" s="36"/>
      <c r="M190" s="36"/>
      <c r="N190" s="36"/>
      <c r="O190" s="36"/>
      <c r="P190" s="36"/>
      <c r="Q190" s="36"/>
      <c r="R190" s="36"/>
      <c r="S190" s="36"/>
      <c r="T190" s="36"/>
      <c r="U190" s="36">
        <f t="shared" si="98"/>
        <v>87803.53</v>
      </c>
      <c r="V190" s="36">
        <f t="shared" si="100"/>
        <v>87803.53</v>
      </c>
      <c r="W190" s="36"/>
      <c r="X190" s="36">
        <f t="shared" si="99"/>
        <v>87803.53</v>
      </c>
      <c r="Y190" s="51">
        <f t="shared" si="97"/>
        <v>-12620.290000000008</v>
      </c>
      <c r="Z190" s="32">
        <f t="shared" si="91"/>
        <v>-0.12567028420149728</v>
      </c>
      <c r="AA190" s="47"/>
    </row>
    <row r="191" spans="2:27" s="16" customFormat="1" x14ac:dyDescent="0.2">
      <c r="B191" s="34" t="s">
        <v>84</v>
      </c>
      <c r="C191" s="38" t="s">
        <v>85</v>
      </c>
      <c r="D191" s="36">
        <v>603275</v>
      </c>
      <c r="E191" s="44"/>
      <c r="F191" s="44">
        <v>496054.5</v>
      </c>
      <c r="G191" s="44">
        <v>0</v>
      </c>
      <c r="H191" s="192">
        <f>+'[2]101'!$G$36</f>
        <v>496054.5</v>
      </c>
      <c r="I191" s="44">
        <v>0</v>
      </c>
      <c r="J191" s="44"/>
      <c r="K191" s="44"/>
      <c r="L191" s="36"/>
      <c r="M191" s="36"/>
      <c r="N191" s="36"/>
      <c r="O191" s="36"/>
      <c r="P191" s="36"/>
      <c r="Q191" s="36"/>
      <c r="R191" s="36"/>
      <c r="S191" s="36"/>
      <c r="T191" s="36"/>
      <c r="U191" s="36">
        <f t="shared" si="98"/>
        <v>496054.5</v>
      </c>
      <c r="V191" s="36">
        <f t="shared" si="100"/>
        <v>496054.5</v>
      </c>
      <c r="W191" s="36"/>
      <c r="X191" s="36">
        <f t="shared" si="99"/>
        <v>496054.5</v>
      </c>
      <c r="Y191" s="51">
        <f t="shared" si="97"/>
        <v>-107220.5</v>
      </c>
      <c r="Z191" s="32">
        <f t="shared" si="91"/>
        <v>-0.17773071982097716</v>
      </c>
      <c r="AA191" s="47"/>
    </row>
    <row r="192" spans="2:27" s="16" customFormat="1" ht="22.5" x14ac:dyDescent="0.2">
      <c r="B192" s="34" t="s">
        <v>116</v>
      </c>
      <c r="C192" s="38" t="s">
        <v>117</v>
      </c>
      <c r="D192" s="36"/>
      <c r="E192" s="44"/>
      <c r="F192" s="44"/>
      <c r="G192" s="44"/>
      <c r="H192" s="192"/>
      <c r="I192" s="44"/>
      <c r="J192" s="44"/>
      <c r="K192" s="44"/>
      <c r="L192" s="36"/>
      <c r="M192" s="36"/>
      <c r="N192" s="36"/>
      <c r="O192" s="36"/>
      <c r="P192" s="36"/>
      <c r="Q192" s="36"/>
      <c r="R192" s="36"/>
      <c r="S192" s="36"/>
      <c r="T192" s="36"/>
      <c r="U192" s="36">
        <f t="shared" si="98"/>
        <v>0</v>
      </c>
      <c r="V192" s="36">
        <v>0</v>
      </c>
      <c r="W192" s="36"/>
      <c r="X192" s="36">
        <f t="shared" si="99"/>
        <v>0</v>
      </c>
      <c r="Y192" s="51">
        <f t="shared" si="97"/>
        <v>0</v>
      </c>
      <c r="Z192" s="32" t="e">
        <f t="shared" si="91"/>
        <v>#DIV/0!</v>
      </c>
      <c r="AA192" s="47"/>
    </row>
    <row r="193" spans="2:27" s="54" customFormat="1" ht="33.75" x14ac:dyDescent="0.2">
      <c r="B193" s="47" t="s">
        <v>29</v>
      </c>
      <c r="C193" s="38" t="s">
        <v>67</v>
      </c>
      <c r="D193" s="48">
        <v>150168.78</v>
      </c>
      <c r="E193" s="49"/>
      <c r="F193" s="49">
        <v>4749.01</v>
      </c>
      <c r="G193" s="49">
        <v>0</v>
      </c>
      <c r="H193" s="193">
        <f>+'[2]101'!$G$73</f>
        <v>4749.01</v>
      </c>
      <c r="I193" s="49">
        <v>0</v>
      </c>
      <c r="J193" s="49"/>
      <c r="K193" s="49"/>
      <c r="L193" s="48"/>
      <c r="M193" s="48"/>
      <c r="N193" s="48"/>
      <c r="O193" s="48"/>
      <c r="P193" s="48"/>
      <c r="Q193" s="48"/>
      <c r="R193" s="48"/>
      <c r="S193" s="48"/>
      <c r="T193" s="48"/>
      <c r="U193" s="36">
        <f t="shared" si="98"/>
        <v>4749.01</v>
      </c>
      <c r="V193" s="48">
        <f>+U193</f>
        <v>4749.01</v>
      </c>
      <c r="W193" s="48"/>
      <c r="X193" s="48">
        <f t="shared" si="99"/>
        <v>4749.01</v>
      </c>
      <c r="Y193" s="51">
        <f t="shared" si="97"/>
        <v>-145419.76999999999</v>
      </c>
      <c r="Z193" s="52">
        <f t="shared" si="91"/>
        <v>-0.96837551720137827</v>
      </c>
      <c r="AA193" s="47"/>
    </row>
    <row r="194" spans="2:27" s="43" customFormat="1" x14ac:dyDescent="0.2">
      <c r="B194" s="39" t="s">
        <v>30</v>
      </c>
      <c r="C194" s="40"/>
      <c r="D194" s="41">
        <f>+D195+D202</f>
        <v>0</v>
      </c>
      <c r="E194" s="164"/>
      <c r="F194" s="164"/>
      <c r="G194" s="164"/>
      <c r="H194" s="61">
        <f t="shared" ref="H194:Y194" si="101">+H195+H202</f>
        <v>0</v>
      </c>
      <c r="I194" s="164"/>
      <c r="J194" s="164"/>
      <c r="K194" s="164"/>
      <c r="L194" s="41">
        <f t="shared" si="101"/>
        <v>0</v>
      </c>
      <c r="M194" s="41"/>
      <c r="N194" s="41"/>
      <c r="O194" s="41"/>
      <c r="P194" s="41">
        <f t="shared" si="101"/>
        <v>0</v>
      </c>
      <c r="Q194" s="41"/>
      <c r="R194" s="41"/>
      <c r="S194" s="41"/>
      <c r="T194" s="41">
        <f t="shared" si="101"/>
        <v>0</v>
      </c>
      <c r="U194" s="41">
        <f t="shared" si="101"/>
        <v>0</v>
      </c>
      <c r="V194" s="41">
        <f t="shared" si="101"/>
        <v>0</v>
      </c>
      <c r="W194" s="41">
        <f t="shared" si="101"/>
        <v>0</v>
      </c>
      <c r="X194" s="41">
        <f t="shared" si="101"/>
        <v>0</v>
      </c>
      <c r="Y194" s="41">
        <f t="shared" si="101"/>
        <v>0</v>
      </c>
      <c r="Z194" s="32" t="e">
        <f t="shared" si="91"/>
        <v>#DIV/0!</v>
      </c>
      <c r="AA194" s="47"/>
    </row>
    <row r="195" spans="2:27" s="43" customFormat="1" x14ac:dyDescent="0.2">
      <c r="B195" s="39" t="s">
        <v>21</v>
      </c>
      <c r="C195" s="40"/>
      <c r="D195" s="41">
        <f>SUM(D197:D201)</f>
        <v>0</v>
      </c>
      <c r="E195" s="164"/>
      <c r="F195" s="164"/>
      <c r="G195" s="164"/>
      <c r="H195" s="61">
        <f t="shared" ref="H195:Y195" si="102">SUM(H197:H201)</f>
        <v>0</v>
      </c>
      <c r="I195" s="164"/>
      <c r="J195" s="164"/>
      <c r="K195" s="164"/>
      <c r="L195" s="41">
        <f t="shared" si="102"/>
        <v>0</v>
      </c>
      <c r="M195" s="41"/>
      <c r="N195" s="41"/>
      <c r="O195" s="41"/>
      <c r="P195" s="41">
        <f t="shared" si="102"/>
        <v>0</v>
      </c>
      <c r="Q195" s="41"/>
      <c r="R195" s="41"/>
      <c r="S195" s="41"/>
      <c r="T195" s="41">
        <f t="shared" si="102"/>
        <v>0</v>
      </c>
      <c r="U195" s="41">
        <f t="shared" si="102"/>
        <v>0</v>
      </c>
      <c r="V195" s="41">
        <f t="shared" si="102"/>
        <v>0</v>
      </c>
      <c r="W195" s="41">
        <f t="shared" si="102"/>
        <v>0</v>
      </c>
      <c r="X195" s="41">
        <f t="shared" si="102"/>
        <v>0</v>
      </c>
      <c r="Y195" s="41">
        <f t="shared" si="102"/>
        <v>0</v>
      </c>
      <c r="Z195" s="32" t="e">
        <f t="shared" si="91"/>
        <v>#DIV/0!</v>
      </c>
      <c r="AA195" s="47"/>
    </row>
    <row r="196" spans="2:27" s="16" customFormat="1" ht="22.5" hidden="1" x14ac:dyDescent="0.2">
      <c r="B196" s="34" t="s">
        <v>31</v>
      </c>
      <c r="C196" s="38"/>
      <c r="D196" s="36"/>
      <c r="E196" s="44"/>
      <c r="F196" s="44"/>
      <c r="G196" s="44"/>
      <c r="H196" s="194"/>
      <c r="I196" s="34"/>
      <c r="J196" s="34"/>
      <c r="K196" s="34"/>
      <c r="L196" s="36"/>
      <c r="M196" s="36"/>
      <c r="N196" s="36"/>
      <c r="O196" s="36"/>
      <c r="P196" s="36"/>
      <c r="Q196" s="36"/>
      <c r="R196" s="36"/>
      <c r="S196" s="36"/>
      <c r="T196" s="36"/>
      <c r="U196" s="36">
        <f t="shared" ref="U196:U201" si="103">SUM(H196:T196)</f>
        <v>0</v>
      </c>
      <c r="V196" s="36"/>
      <c r="W196" s="36"/>
      <c r="X196" s="36"/>
      <c r="Y196" s="36"/>
      <c r="Z196" s="32" t="e">
        <f t="shared" si="91"/>
        <v>#DIV/0!</v>
      </c>
      <c r="AA196" s="47"/>
    </row>
    <row r="197" spans="2:27" s="16" customFormat="1" hidden="1" x14ac:dyDescent="0.2">
      <c r="B197" s="34" t="s">
        <v>22</v>
      </c>
      <c r="C197" s="35" t="s">
        <v>60</v>
      </c>
      <c r="D197" s="36"/>
      <c r="E197" s="44"/>
      <c r="F197" s="44"/>
      <c r="G197" s="44"/>
      <c r="H197" s="194"/>
      <c r="I197" s="34"/>
      <c r="J197" s="34"/>
      <c r="K197" s="34"/>
      <c r="L197" s="36"/>
      <c r="M197" s="36"/>
      <c r="N197" s="36"/>
      <c r="O197" s="36"/>
      <c r="P197" s="36"/>
      <c r="Q197" s="36"/>
      <c r="R197" s="36"/>
      <c r="S197" s="36"/>
      <c r="T197" s="36"/>
      <c r="U197" s="36">
        <f t="shared" si="103"/>
        <v>0</v>
      </c>
      <c r="V197" s="36"/>
      <c r="W197" s="36"/>
      <c r="X197" s="36"/>
      <c r="Y197" s="36"/>
      <c r="Z197" s="32" t="e">
        <f t="shared" si="91"/>
        <v>#DIV/0!</v>
      </c>
      <c r="AA197" s="47"/>
    </row>
    <row r="198" spans="2:27" s="16" customFormat="1" hidden="1" x14ac:dyDescent="0.2">
      <c r="B198" s="34" t="s">
        <v>23</v>
      </c>
      <c r="C198" s="35" t="s">
        <v>61</v>
      </c>
      <c r="D198" s="36"/>
      <c r="E198" s="44"/>
      <c r="F198" s="44"/>
      <c r="G198" s="44"/>
      <c r="H198" s="194"/>
      <c r="I198" s="34"/>
      <c r="J198" s="34"/>
      <c r="K198" s="34"/>
      <c r="L198" s="36"/>
      <c r="M198" s="36"/>
      <c r="N198" s="36"/>
      <c r="O198" s="36"/>
      <c r="P198" s="36"/>
      <c r="Q198" s="36"/>
      <c r="R198" s="36"/>
      <c r="S198" s="36"/>
      <c r="T198" s="36"/>
      <c r="U198" s="36">
        <f t="shared" si="103"/>
        <v>0</v>
      </c>
      <c r="V198" s="36"/>
      <c r="W198" s="36"/>
      <c r="X198" s="36"/>
      <c r="Y198" s="36"/>
      <c r="Z198" s="32" t="e">
        <f t="shared" si="91"/>
        <v>#DIV/0!</v>
      </c>
      <c r="AA198" s="47"/>
    </row>
    <row r="199" spans="2:27" s="16" customFormat="1" hidden="1" x14ac:dyDescent="0.2">
      <c r="B199" s="34" t="s">
        <v>24</v>
      </c>
      <c r="C199" s="35" t="s">
        <v>62</v>
      </c>
      <c r="D199" s="36"/>
      <c r="E199" s="44"/>
      <c r="F199" s="44"/>
      <c r="G199" s="44"/>
      <c r="H199" s="194"/>
      <c r="I199" s="34"/>
      <c r="J199" s="34"/>
      <c r="K199" s="34"/>
      <c r="L199" s="36"/>
      <c r="M199" s="36"/>
      <c r="N199" s="36"/>
      <c r="O199" s="36"/>
      <c r="P199" s="36"/>
      <c r="Q199" s="36"/>
      <c r="R199" s="36"/>
      <c r="S199" s="36"/>
      <c r="T199" s="36"/>
      <c r="U199" s="36">
        <f t="shared" si="103"/>
        <v>0</v>
      </c>
      <c r="V199" s="36"/>
      <c r="W199" s="36"/>
      <c r="X199" s="36"/>
      <c r="Y199" s="36"/>
      <c r="Z199" s="32" t="e">
        <f t="shared" si="91"/>
        <v>#DIV/0!</v>
      </c>
      <c r="AA199" s="47"/>
    </row>
    <row r="200" spans="2:27" s="16" customFormat="1" hidden="1" x14ac:dyDescent="0.2">
      <c r="B200" s="34" t="s">
        <v>32</v>
      </c>
      <c r="C200" s="38"/>
      <c r="D200" s="36"/>
      <c r="E200" s="44"/>
      <c r="F200" s="44"/>
      <c r="G200" s="44"/>
      <c r="H200" s="194"/>
      <c r="I200" s="34"/>
      <c r="J200" s="34"/>
      <c r="K200" s="34"/>
      <c r="L200" s="36"/>
      <c r="M200" s="36"/>
      <c r="N200" s="36"/>
      <c r="O200" s="36"/>
      <c r="P200" s="36"/>
      <c r="Q200" s="36"/>
      <c r="R200" s="36"/>
      <c r="S200" s="36"/>
      <c r="T200" s="36"/>
      <c r="U200" s="36">
        <f t="shared" si="103"/>
        <v>0</v>
      </c>
      <c r="V200" s="36"/>
      <c r="W200" s="36"/>
      <c r="X200" s="36"/>
      <c r="Y200" s="36"/>
      <c r="Z200" s="32" t="e">
        <f t="shared" si="91"/>
        <v>#DIV/0!</v>
      </c>
      <c r="AA200" s="47"/>
    </row>
    <row r="201" spans="2:27" s="16" customFormat="1" hidden="1" x14ac:dyDescent="0.2">
      <c r="B201" s="34" t="s">
        <v>33</v>
      </c>
      <c r="C201" s="38"/>
      <c r="D201" s="36"/>
      <c r="E201" s="44"/>
      <c r="F201" s="44"/>
      <c r="G201" s="44"/>
      <c r="H201" s="194"/>
      <c r="I201" s="34"/>
      <c r="J201" s="34"/>
      <c r="K201" s="34"/>
      <c r="L201" s="36"/>
      <c r="M201" s="36"/>
      <c r="N201" s="36"/>
      <c r="O201" s="36"/>
      <c r="P201" s="36"/>
      <c r="Q201" s="36"/>
      <c r="R201" s="36"/>
      <c r="S201" s="36"/>
      <c r="T201" s="36"/>
      <c r="U201" s="36">
        <f t="shared" si="103"/>
        <v>0</v>
      </c>
      <c r="V201" s="36"/>
      <c r="W201" s="36"/>
      <c r="X201" s="36"/>
      <c r="Y201" s="36"/>
      <c r="Z201" s="32" t="e">
        <f t="shared" si="91"/>
        <v>#DIV/0!</v>
      </c>
      <c r="AA201" s="47"/>
    </row>
    <row r="202" spans="2:27" s="43" customFormat="1" x14ac:dyDescent="0.2">
      <c r="B202" s="39" t="s">
        <v>27</v>
      </c>
      <c r="C202" s="40"/>
      <c r="D202" s="41">
        <f>SUM(D203:D204)</f>
        <v>0</v>
      </c>
      <c r="E202" s="164"/>
      <c r="F202" s="164"/>
      <c r="G202" s="164"/>
      <c r="H202" s="61">
        <f t="shared" ref="H202:Y202" si="104">SUM(H203:H204)</f>
        <v>0</v>
      </c>
      <c r="I202" s="164"/>
      <c r="J202" s="164"/>
      <c r="K202" s="164"/>
      <c r="L202" s="41">
        <f t="shared" si="104"/>
        <v>0</v>
      </c>
      <c r="M202" s="41"/>
      <c r="N202" s="41"/>
      <c r="O202" s="41"/>
      <c r="P202" s="41">
        <f t="shared" si="104"/>
        <v>0</v>
      </c>
      <c r="Q202" s="41"/>
      <c r="R202" s="41"/>
      <c r="S202" s="41"/>
      <c r="T202" s="41">
        <f t="shared" si="104"/>
        <v>0</v>
      </c>
      <c r="U202" s="41">
        <f t="shared" si="104"/>
        <v>0</v>
      </c>
      <c r="V202" s="41">
        <f t="shared" si="104"/>
        <v>0</v>
      </c>
      <c r="W202" s="41">
        <f t="shared" si="104"/>
        <v>0</v>
      </c>
      <c r="X202" s="41">
        <f t="shared" si="104"/>
        <v>0</v>
      </c>
      <c r="Y202" s="41">
        <f t="shared" si="104"/>
        <v>0</v>
      </c>
      <c r="Z202" s="32" t="e">
        <f t="shared" si="91"/>
        <v>#DIV/0!</v>
      </c>
      <c r="AA202" s="47"/>
    </row>
    <row r="203" spans="2:27" s="16" customFormat="1" ht="22.5" x14ac:dyDescent="0.2">
      <c r="B203" s="55" t="s">
        <v>34</v>
      </c>
      <c r="C203" s="38"/>
      <c r="D203" s="36"/>
      <c r="E203" s="44"/>
      <c r="F203" s="44"/>
      <c r="G203" s="44"/>
      <c r="H203" s="194"/>
      <c r="I203" s="34"/>
      <c r="J203" s="34"/>
      <c r="K203" s="34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2" t="e">
        <f t="shared" si="91"/>
        <v>#DIV/0!</v>
      </c>
      <c r="AA203" s="47"/>
    </row>
    <row r="204" spans="2:27" s="16" customFormat="1" ht="22.5" x14ac:dyDescent="0.2">
      <c r="B204" s="34" t="s">
        <v>35</v>
      </c>
      <c r="C204" s="38" t="s">
        <v>67</v>
      </c>
      <c r="D204" s="36"/>
      <c r="E204" s="44"/>
      <c r="F204" s="44"/>
      <c r="G204" s="44"/>
      <c r="H204" s="194"/>
      <c r="I204" s="34"/>
      <c r="J204" s="34"/>
      <c r="K204" s="34"/>
      <c r="L204" s="36"/>
      <c r="M204" s="36"/>
      <c r="N204" s="36"/>
      <c r="O204" s="36"/>
      <c r="P204" s="36"/>
      <c r="Q204" s="36"/>
      <c r="R204" s="36"/>
      <c r="S204" s="36"/>
      <c r="T204" s="36"/>
      <c r="U204" s="36">
        <f t="shared" ref="U204" si="105">SUM(H204:T204)</f>
        <v>0</v>
      </c>
      <c r="V204" s="36"/>
      <c r="W204" s="36"/>
      <c r="X204" s="36"/>
      <c r="Y204" s="36"/>
      <c r="Z204" s="32" t="e">
        <f t="shared" si="91"/>
        <v>#DIV/0!</v>
      </c>
      <c r="AA204" s="47"/>
    </row>
    <row r="205" spans="2:27" s="111" customFormat="1" ht="22.5" x14ac:dyDescent="0.2">
      <c r="B205" s="108" t="s">
        <v>36</v>
      </c>
      <c r="C205" s="109"/>
      <c r="D205" s="110">
        <f>+D206+D214</f>
        <v>0</v>
      </c>
      <c r="E205" s="217"/>
      <c r="F205" s="217"/>
      <c r="G205" s="217"/>
      <c r="H205" s="199">
        <f t="shared" ref="H205:Y205" si="106">+H206+H214</f>
        <v>25.05</v>
      </c>
      <c r="I205" s="217"/>
      <c r="J205" s="217"/>
      <c r="K205" s="217"/>
      <c r="L205" s="110">
        <f t="shared" si="106"/>
        <v>0</v>
      </c>
      <c r="M205" s="110"/>
      <c r="N205" s="110"/>
      <c r="O205" s="110"/>
      <c r="P205" s="110">
        <f t="shared" si="106"/>
        <v>0</v>
      </c>
      <c r="Q205" s="110"/>
      <c r="R205" s="110"/>
      <c r="S205" s="110"/>
      <c r="T205" s="110">
        <f t="shared" si="106"/>
        <v>0</v>
      </c>
      <c r="U205" s="110">
        <f t="shared" si="106"/>
        <v>25.05</v>
      </c>
      <c r="V205" s="110">
        <f t="shared" si="106"/>
        <v>25.05</v>
      </c>
      <c r="W205" s="110">
        <f t="shared" si="106"/>
        <v>0</v>
      </c>
      <c r="X205" s="110">
        <f t="shared" si="106"/>
        <v>25.05</v>
      </c>
      <c r="Y205" s="110">
        <f t="shared" si="106"/>
        <v>25.05</v>
      </c>
      <c r="Z205" s="94" t="e">
        <f t="shared" si="91"/>
        <v>#DIV/0!</v>
      </c>
      <c r="AA205" s="47"/>
    </row>
    <row r="206" spans="2:27" s="43" customFormat="1" x14ac:dyDescent="0.2">
      <c r="B206" s="39" t="s">
        <v>37</v>
      </c>
      <c r="C206" s="40"/>
      <c r="D206" s="41">
        <f>+D207</f>
        <v>0</v>
      </c>
      <c r="E206" s="164"/>
      <c r="F206" s="164"/>
      <c r="G206" s="164"/>
      <c r="H206" s="61">
        <f t="shared" ref="H206:Y206" si="107">+H207</f>
        <v>25.05</v>
      </c>
      <c r="I206" s="164"/>
      <c r="J206" s="164"/>
      <c r="K206" s="164"/>
      <c r="L206" s="41">
        <f t="shared" si="107"/>
        <v>0</v>
      </c>
      <c r="M206" s="41"/>
      <c r="N206" s="41"/>
      <c r="O206" s="41"/>
      <c r="P206" s="41">
        <f t="shared" si="107"/>
        <v>0</v>
      </c>
      <c r="Q206" s="41"/>
      <c r="R206" s="41"/>
      <c r="S206" s="41"/>
      <c r="T206" s="41">
        <f t="shared" si="107"/>
        <v>0</v>
      </c>
      <c r="U206" s="41">
        <f t="shared" si="107"/>
        <v>25.05</v>
      </c>
      <c r="V206" s="41">
        <f t="shared" si="107"/>
        <v>25.05</v>
      </c>
      <c r="W206" s="41">
        <f t="shared" si="107"/>
        <v>0</v>
      </c>
      <c r="X206" s="41">
        <f t="shared" si="107"/>
        <v>25.05</v>
      </c>
      <c r="Y206" s="41">
        <f t="shared" si="107"/>
        <v>25.05</v>
      </c>
      <c r="Z206" s="32" t="e">
        <f t="shared" si="91"/>
        <v>#DIV/0!</v>
      </c>
      <c r="AA206" s="47"/>
    </row>
    <row r="207" spans="2:27" s="43" customFormat="1" x14ac:dyDescent="0.2">
      <c r="B207" s="39" t="s">
        <v>38</v>
      </c>
      <c r="C207" s="40"/>
      <c r="D207" s="41">
        <f>SUM(D208:D213)</f>
        <v>0</v>
      </c>
      <c r="E207" s="164"/>
      <c r="F207" s="164"/>
      <c r="G207" s="164"/>
      <c r="H207" s="61">
        <f t="shared" ref="H207:Y214" si="108">SUM(H208:H213)</f>
        <v>25.05</v>
      </c>
      <c r="I207" s="164"/>
      <c r="J207" s="164"/>
      <c r="K207" s="164"/>
      <c r="L207" s="41">
        <f t="shared" si="108"/>
        <v>0</v>
      </c>
      <c r="M207" s="41"/>
      <c r="N207" s="41"/>
      <c r="O207" s="41"/>
      <c r="P207" s="41">
        <f t="shared" si="108"/>
        <v>0</v>
      </c>
      <c r="Q207" s="41"/>
      <c r="R207" s="41"/>
      <c r="S207" s="41"/>
      <c r="T207" s="41">
        <f t="shared" si="108"/>
        <v>0</v>
      </c>
      <c r="U207" s="41">
        <f t="shared" si="108"/>
        <v>25.05</v>
      </c>
      <c r="V207" s="41">
        <f t="shared" si="108"/>
        <v>25.05</v>
      </c>
      <c r="W207" s="41">
        <f t="shared" si="108"/>
        <v>0</v>
      </c>
      <c r="X207" s="41">
        <f t="shared" si="108"/>
        <v>25.05</v>
      </c>
      <c r="Y207" s="41">
        <f t="shared" si="108"/>
        <v>25.05</v>
      </c>
      <c r="Z207" s="32" t="e">
        <f t="shared" si="91"/>
        <v>#DIV/0!</v>
      </c>
      <c r="AA207" s="47"/>
    </row>
    <row r="208" spans="2:27" s="16" customFormat="1" x14ac:dyDescent="0.2">
      <c r="B208" s="34" t="s">
        <v>39</v>
      </c>
      <c r="C208" s="38" t="s">
        <v>68</v>
      </c>
      <c r="D208" s="36"/>
      <c r="E208" s="44"/>
      <c r="F208" s="44"/>
      <c r="G208" s="44"/>
      <c r="H208" s="192"/>
      <c r="I208" s="44"/>
      <c r="J208" s="44"/>
      <c r="K208" s="44"/>
      <c r="L208" s="36"/>
      <c r="M208" s="36"/>
      <c r="N208" s="36"/>
      <c r="O208" s="36"/>
      <c r="P208" s="36"/>
      <c r="Q208" s="36"/>
      <c r="R208" s="36"/>
      <c r="S208" s="36"/>
      <c r="T208" s="36"/>
      <c r="U208" s="48">
        <f t="shared" ref="U208:U214" si="109">SUM(D208:T208)</f>
        <v>0</v>
      </c>
      <c r="V208" s="44">
        <f>+U208</f>
        <v>0</v>
      </c>
      <c r="W208" s="36"/>
      <c r="X208" s="48">
        <f t="shared" ref="X208:X212" si="110">SUM(V208:W208)</f>
        <v>0</v>
      </c>
      <c r="Y208" s="51">
        <f t="shared" ref="Y208:Y215" si="111">U208-D208</f>
        <v>0</v>
      </c>
      <c r="Z208" s="32" t="e">
        <f t="shared" si="91"/>
        <v>#DIV/0!</v>
      </c>
      <c r="AA208" s="47"/>
    </row>
    <row r="209" spans="2:30" s="16" customFormat="1" x14ac:dyDescent="0.2">
      <c r="B209" s="34" t="s">
        <v>40</v>
      </c>
      <c r="C209" s="38" t="s">
        <v>107</v>
      </c>
      <c r="D209" s="36"/>
      <c r="E209" s="44"/>
      <c r="F209" s="44"/>
      <c r="G209" s="44"/>
      <c r="H209" s="196">
        <f>+'[2]101'!$G$87</f>
        <v>25.05</v>
      </c>
      <c r="I209" s="45"/>
      <c r="J209" s="45"/>
      <c r="K209" s="45"/>
      <c r="L209" s="36"/>
      <c r="M209" s="36"/>
      <c r="N209" s="36"/>
      <c r="O209" s="36"/>
      <c r="P209" s="36"/>
      <c r="Q209" s="36"/>
      <c r="R209" s="36"/>
      <c r="S209" s="36"/>
      <c r="T209" s="36"/>
      <c r="U209" s="48">
        <f t="shared" si="109"/>
        <v>25.05</v>
      </c>
      <c r="V209" s="44">
        <f t="shared" ref="V209:V213" si="112">+U209</f>
        <v>25.05</v>
      </c>
      <c r="W209" s="36"/>
      <c r="X209" s="48">
        <f t="shared" si="110"/>
        <v>25.05</v>
      </c>
      <c r="Y209" s="51">
        <f t="shared" si="111"/>
        <v>25.05</v>
      </c>
      <c r="Z209" s="32" t="e">
        <f t="shared" si="91"/>
        <v>#DIV/0!</v>
      </c>
      <c r="AA209" s="47"/>
    </row>
    <row r="210" spans="2:30" s="16" customFormat="1" hidden="1" x14ac:dyDescent="0.2">
      <c r="B210" s="34" t="s">
        <v>41</v>
      </c>
      <c r="C210" s="38"/>
      <c r="D210" s="36"/>
      <c r="E210" s="44"/>
      <c r="F210" s="44"/>
      <c r="G210" s="44"/>
      <c r="H210" s="194"/>
      <c r="I210" s="34"/>
      <c r="J210" s="34"/>
      <c r="K210" s="34"/>
      <c r="L210" s="36"/>
      <c r="M210" s="36"/>
      <c r="N210" s="36"/>
      <c r="O210" s="36"/>
      <c r="P210" s="36"/>
      <c r="Q210" s="36"/>
      <c r="R210" s="36"/>
      <c r="S210" s="36"/>
      <c r="T210" s="36"/>
      <c r="U210" s="48">
        <f t="shared" si="109"/>
        <v>0</v>
      </c>
      <c r="V210" s="44">
        <f t="shared" si="112"/>
        <v>0</v>
      </c>
      <c r="W210" s="36"/>
      <c r="X210" s="48">
        <f t="shared" si="110"/>
        <v>0</v>
      </c>
      <c r="Y210" s="51">
        <f t="shared" si="111"/>
        <v>0</v>
      </c>
      <c r="Z210" s="32" t="e">
        <f t="shared" si="91"/>
        <v>#DIV/0!</v>
      </c>
      <c r="AA210" s="47"/>
    </row>
    <row r="211" spans="2:30" s="16" customFormat="1" ht="13.5" hidden="1" customHeight="1" x14ac:dyDescent="0.2">
      <c r="B211" s="34" t="s">
        <v>42</v>
      </c>
      <c r="C211" s="38"/>
      <c r="D211" s="36"/>
      <c r="E211" s="44"/>
      <c r="F211" s="44"/>
      <c r="G211" s="44"/>
      <c r="H211" s="194"/>
      <c r="I211" s="34"/>
      <c r="J211" s="34"/>
      <c r="K211" s="34"/>
      <c r="L211" s="36"/>
      <c r="M211" s="36"/>
      <c r="N211" s="36"/>
      <c r="O211" s="36"/>
      <c r="P211" s="36"/>
      <c r="Q211" s="36"/>
      <c r="R211" s="36"/>
      <c r="S211" s="36"/>
      <c r="T211" s="36"/>
      <c r="U211" s="48">
        <f t="shared" si="109"/>
        <v>0</v>
      </c>
      <c r="V211" s="44">
        <f t="shared" si="112"/>
        <v>0</v>
      </c>
      <c r="W211" s="36"/>
      <c r="X211" s="48">
        <f t="shared" si="110"/>
        <v>0</v>
      </c>
      <c r="Y211" s="51">
        <f t="shared" si="111"/>
        <v>0</v>
      </c>
      <c r="Z211" s="32" t="e">
        <f t="shared" si="91"/>
        <v>#DIV/0!</v>
      </c>
      <c r="AA211" s="47"/>
    </row>
    <row r="212" spans="2:30" s="16" customFormat="1" ht="15" hidden="1" customHeight="1" x14ac:dyDescent="0.2">
      <c r="B212" s="34" t="s">
        <v>123</v>
      </c>
      <c r="C212" s="38" t="s">
        <v>124</v>
      </c>
      <c r="D212" s="36"/>
      <c r="E212" s="44"/>
      <c r="F212" s="44"/>
      <c r="G212" s="44"/>
      <c r="H212" s="194"/>
      <c r="I212" s="34"/>
      <c r="J212" s="34"/>
      <c r="K212" s="34"/>
      <c r="L212" s="36"/>
      <c r="M212" s="36"/>
      <c r="N212" s="36"/>
      <c r="O212" s="36"/>
      <c r="P212" s="36"/>
      <c r="Q212" s="36"/>
      <c r="R212" s="36"/>
      <c r="S212" s="36"/>
      <c r="T212" s="36"/>
      <c r="U212" s="48">
        <f t="shared" si="109"/>
        <v>0</v>
      </c>
      <c r="V212" s="44">
        <f t="shared" si="112"/>
        <v>0</v>
      </c>
      <c r="W212" s="36"/>
      <c r="X212" s="48">
        <f t="shared" si="110"/>
        <v>0</v>
      </c>
      <c r="Y212" s="51">
        <f t="shared" si="111"/>
        <v>0</v>
      </c>
      <c r="Z212" s="32" t="e">
        <f t="shared" si="91"/>
        <v>#DIV/0!</v>
      </c>
      <c r="AA212" s="47"/>
    </row>
    <row r="213" spans="2:30" s="16" customFormat="1" hidden="1" x14ac:dyDescent="0.2">
      <c r="B213" s="37"/>
      <c r="C213" s="38"/>
      <c r="D213" s="36"/>
      <c r="E213" s="44"/>
      <c r="F213" s="44"/>
      <c r="G213" s="44"/>
      <c r="H213" s="194"/>
      <c r="I213" s="34"/>
      <c r="J213" s="34"/>
      <c r="K213" s="34"/>
      <c r="L213" s="36"/>
      <c r="M213" s="36"/>
      <c r="N213" s="36"/>
      <c r="O213" s="36"/>
      <c r="P213" s="36"/>
      <c r="Q213" s="36"/>
      <c r="R213" s="36"/>
      <c r="S213" s="36"/>
      <c r="T213" s="36"/>
      <c r="U213" s="48">
        <f t="shared" si="109"/>
        <v>0</v>
      </c>
      <c r="V213" s="44">
        <f t="shared" si="112"/>
        <v>0</v>
      </c>
      <c r="W213" s="36"/>
      <c r="X213" s="41">
        <f t="shared" si="108"/>
        <v>0</v>
      </c>
      <c r="Y213" s="51">
        <f t="shared" si="111"/>
        <v>0</v>
      </c>
      <c r="Z213" s="32" t="e">
        <f t="shared" si="91"/>
        <v>#DIV/0!</v>
      </c>
      <c r="AA213" s="47"/>
    </row>
    <row r="214" spans="2:30" s="43" customFormat="1" x14ac:dyDescent="0.2">
      <c r="B214" s="39" t="s">
        <v>44</v>
      </c>
      <c r="C214" s="40"/>
      <c r="D214" s="41">
        <f>SUM(D215:D220)</f>
        <v>0</v>
      </c>
      <c r="E214" s="164"/>
      <c r="F214" s="164"/>
      <c r="G214" s="164"/>
      <c r="H214" s="61">
        <v>0</v>
      </c>
      <c r="I214" s="164"/>
      <c r="J214" s="164"/>
      <c r="K214" s="164"/>
      <c r="L214" s="41"/>
      <c r="M214" s="41"/>
      <c r="N214" s="41"/>
      <c r="O214" s="41"/>
      <c r="P214" s="41"/>
      <c r="Q214" s="41"/>
      <c r="R214" s="41"/>
      <c r="S214" s="41"/>
      <c r="T214" s="41"/>
      <c r="U214" s="36">
        <f t="shared" si="109"/>
        <v>0</v>
      </c>
      <c r="V214" s="41">
        <f t="shared" ref="V214:W214" si="113">SUM(V215:V220)</f>
        <v>0</v>
      </c>
      <c r="W214" s="41">
        <f t="shared" si="113"/>
        <v>0</v>
      </c>
      <c r="X214" s="41">
        <f t="shared" si="108"/>
        <v>0</v>
      </c>
      <c r="Y214" s="51">
        <f t="shared" si="111"/>
        <v>0</v>
      </c>
      <c r="Z214" s="32" t="e">
        <f t="shared" si="91"/>
        <v>#DIV/0!</v>
      </c>
      <c r="AA214" s="47"/>
    </row>
    <row r="215" spans="2:30" s="16" customFormat="1" ht="22.5" x14ac:dyDescent="0.2">
      <c r="B215" s="55" t="s">
        <v>34</v>
      </c>
      <c r="C215" s="38"/>
      <c r="D215" s="36"/>
      <c r="E215" s="44"/>
      <c r="F215" s="44"/>
      <c r="G215" s="44"/>
      <c r="H215" s="194"/>
      <c r="I215" s="34"/>
      <c r="J215" s="34"/>
      <c r="K215" s="34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51">
        <f t="shared" si="111"/>
        <v>0</v>
      </c>
      <c r="Z215" s="32" t="e">
        <f t="shared" si="91"/>
        <v>#DIV/0!</v>
      </c>
      <c r="AA215" s="47"/>
    </row>
    <row r="216" spans="2:30" s="16" customFormat="1" hidden="1" x14ac:dyDescent="0.2">
      <c r="B216" s="34" t="s">
        <v>45</v>
      </c>
      <c r="C216" s="38"/>
      <c r="D216" s="36"/>
      <c r="E216" s="44"/>
      <c r="F216" s="44"/>
      <c r="G216" s="44"/>
      <c r="H216" s="194"/>
      <c r="I216" s="34"/>
      <c r="J216" s="34"/>
      <c r="K216" s="34"/>
      <c r="L216" s="36"/>
      <c r="M216" s="36"/>
      <c r="N216" s="36"/>
      <c r="O216" s="36"/>
      <c r="P216" s="36"/>
      <c r="Q216" s="36"/>
      <c r="R216" s="36"/>
      <c r="S216" s="36"/>
      <c r="T216" s="36"/>
      <c r="U216" s="36">
        <f t="shared" ref="U216:U220" si="114">SUM(H216:T216)</f>
        <v>0</v>
      </c>
      <c r="V216" s="36"/>
      <c r="W216" s="36"/>
      <c r="X216" s="36"/>
      <c r="Y216" s="36"/>
      <c r="Z216" s="32" t="e">
        <f t="shared" si="91"/>
        <v>#DIV/0!</v>
      </c>
      <c r="AA216" s="47"/>
    </row>
    <row r="217" spans="2:30" s="16" customFormat="1" hidden="1" x14ac:dyDescent="0.2">
      <c r="B217" s="34" t="s">
        <v>41</v>
      </c>
      <c r="C217" s="38"/>
      <c r="D217" s="36"/>
      <c r="E217" s="44"/>
      <c r="F217" s="44"/>
      <c r="G217" s="44"/>
      <c r="H217" s="194"/>
      <c r="I217" s="34"/>
      <c r="J217" s="34"/>
      <c r="K217" s="34"/>
      <c r="L217" s="36"/>
      <c r="M217" s="36"/>
      <c r="N217" s="36"/>
      <c r="O217" s="36"/>
      <c r="P217" s="36"/>
      <c r="Q217" s="36"/>
      <c r="R217" s="36"/>
      <c r="S217" s="36"/>
      <c r="T217" s="36"/>
      <c r="U217" s="36">
        <f t="shared" si="114"/>
        <v>0</v>
      </c>
      <c r="V217" s="36"/>
      <c r="W217" s="36"/>
      <c r="X217" s="36"/>
      <c r="Y217" s="36"/>
      <c r="Z217" s="32" t="e">
        <f t="shared" si="91"/>
        <v>#DIV/0!</v>
      </c>
      <c r="AA217" s="47"/>
    </row>
    <row r="218" spans="2:30" s="16" customFormat="1" hidden="1" x14ac:dyDescent="0.2">
      <c r="B218" s="34" t="s">
        <v>42</v>
      </c>
      <c r="C218" s="38"/>
      <c r="D218" s="36"/>
      <c r="E218" s="44"/>
      <c r="F218" s="44"/>
      <c r="G218" s="44"/>
      <c r="H218" s="194"/>
      <c r="I218" s="34"/>
      <c r="J218" s="34"/>
      <c r="K218" s="34"/>
      <c r="L218" s="36"/>
      <c r="M218" s="36"/>
      <c r="N218" s="36"/>
      <c r="O218" s="36"/>
      <c r="P218" s="36"/>
      <c r="Q218" s="36"/>
      <c r="R218" s="36"/>
      <c r="S218" s="36"/>
      <c r="T218" s="36"/>
      <c r="U218" s="36">
        <f t="shared" si="114"/>
        <v>0</v>
      </c>
      <c r="V218" s="36"/>
      <c r="W218" s="36"/>
      <c r="X218" s="36"/>
      <c r="Y218" s="36"/>
      <c r="Z218" s="32" t="e">
        <f t="shared" si="91"/>
        <v>#DIV/0!</v>
      </c>
      <c r="AA218" s="47"/>
    </row>
    <row r="219" spans="2:30" s="16" customFormat="1" hidden="1" x14ac:dyDescent="0.2">
      <c r="B219" s="34" t="s">
        <v>43</v>
      </c>
      <c r="C219" s="38"/>
      <c r="D219" s="36"/>
      <c r="E219" s="44"/>
      <c r="F219" s="44"/>
      <c r="G219" s="44"/>
      <c r="H219" s="194"/>
      <c r="I219" s="34"/>
      <c r="J219" s="34"/>
      <c r="K219" s="34"/>
      <c r="L219" s="36"/>
      <c r="M219" s="36"/>
      <c r="N219" s="36"/>
      <c r="O219" s="36"/>
      <c r="P219" s="36"/>
      <c r="Q219" s="36"/>
      <c r="R219" s="36"/>
      <c r="S219" s="36"/>
      <c r="T219" s="36"/>
      <c r="U219" s="36">
        <f t="shared" si="114"/>
        <v>0</v>
      </c>
      <c r="V219" s="36"/>
      <c r="W219" s="36"/>
      <c r="X219" s="36"/>
      <c r="Y219" s="36"/>
      <c r="Z219" s="32" t="e">
        <f t="shared" si="91"/>
        <v>#DIV/0!</v>
      </c>
      <c r="AA219" s="47"/>
    </row>
    <row r="220" spans="2:30" s="16" customFormat="1" hidden="1" x14ac:dyDescent="0.2">
      <c r="B220" s="37"/>
      <c r="C220" s="38"/>
      <c r="D220" s="36"/>
      <c r="E220" s="44"/>
      <c r="F220" s="44"/>
      <c r="G220" s="44"/>
      <c r="H220" s="194"/>
      <c r="I220" s="34"/>
      <c r="J220" s="34"/>
      <c r="K220" s="34"/>
      <c r="L220" s="36"/>
      <c r="M220" s="36"/>
      <c r="N220" s="36"/>
      <c r="O220" s="36"/>
      <c r="P220" s="36"/>
      <c r="Q220" s="36"/>
      <c r="R220" s="36"/>
      <c r="S220" s="36"/>
      <c r="T220" s="36"/>
      <c r="U220" s="36">
        <f t="shared" si="114"/>
        <v>0</v>
      </c>
      <c r="V220" s="36"/>
      <c r="W220" s="36"/>
      <c r="X220" s="36"/>
      <c r="Y220" s="36"/>
      <c r="Z220" s="32" t="e">
        <f t="shared" si="91"/>
        <v>#DIV/0!</v>
      </c>
      <c r="AA220" s="47"/>
    </row>
    <row r="221" spans="2:30" s="16" customFormat="1" x14ac:dyDescent="0.2">
      <c r="B221" s="112" t="s">
        <v>91</v>
      </c>
      <c r="C221" s="113"/>
      <c r="D221" s="114">
        <f t="shared" ref="D221:Y221" si="115">+D173+D205</f>
        <v>3377115.16</v>
      </c>
      <c r="E221" s="164"/>
      <c r="F221" s="164"/>
      <c r="G221" s="164"/>
      <c r="H221" s="61">
        <f t="shared" si="115"/>
        <v>2627010.92</v>
      </c>
      <c r="I221" s="164"/>
      <c r="J221" s="164"/>
      <c r="K221" s="164"/>
      <c r="L221" s="114">
        <f t="shared" si="115"/>
        <v>0</v>
      </c>
      <c r="M221" s="114"/>
      <c r="N221" s="114"/>
      <c r="O221" s="114"/>
      <c r="P221" s="114">
        <f t="shared" si="115"/>
        <v>0</v>
      </c>
      <c r="Q221" s="114"/>
      <c r="R221" s="114"/>
      <c r="S221" s="114"/>
      <c r="T221" s="114">
        <f t="shared" si="115"/>
        <v>0</v>
      </c>
      <c r="U221" s="114">
        <f t="shared" si="115"/>
        <v>2711824.07</v>
      </c>
      <c r="V221" s="114">
        <f t="shared" si="115"/>
        <v>2711824.07</v>
      </c>
      <c r="W221" s="114">
        <f t="shared" si="115"/>
        <v>0</v>
      </c>
      <c r="X221" s="114">
        <f t="shared" si="115"/>
        <v>2711824.07</v>
      </c>
      <c r="Y221" s="114">
        <f t="shared" si="115"/>
        <v>-665291.09000000008</v>
      </c>
      <c r="Z221" s="115"/>
      <c r="AA221" s="116"/>
      <c r="AC221" s="102"/>
      <c r="AD221" s="102"/>
    </row>
    <row r="222" spans="2:30" s="16" customFormat="1" x14ac:dyDescent="0.2">
      <c r="B222" s="117" t="s">
        <v>92</v>
      </c>
      <c r="C222" s="118"/>
      <c r="D222" s="119"/>
      <c r="E222" s="216"/>
      <c r="F222" s="216"/>
      <c r="G222" s="216"/>
      <c r="H222" s="195"/>
      <c r="I222" s="216"/>
      <c r="J222" s="216"/>
      <c r="K222" s="216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20"/>
      <c r="AA222" s="121"/>
    </row>
    <row r="223" spans="2:30" s="33" customFormat="1" x14ac:dyDescent="0.2">
      <c r="B223" s="28" t="s">
        <v>18</v>
      </c>
      <c r="C223" s="29"/>
      <c r="D223" s="30"/>
      <c r="E223" s="215"/>
      <c r="F223" s="215"/>
      <c r="G223" s="215"/>
      <c r="H223" s="197"/>
      <c r="I223" s="90"/>
      <c r="J223" s="90"/>
      <c r="K223" s="9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2"/>
      <c r="AA223" s="31"/>
    </row>
    <row r="224" spans="2:30" s="33" customFormat="1" x14ac:dyDescent="0.2">
      <c r="B224" s="28" t="s">
        <v>19</v>
      </c>
      <c r="C224" s="29"/>
      <c r="D224" s="30">
        <f>+D225</f>
        <v>3211200</v>
      </c>
      <c r="E224" s="215"/>
      <c r="F224" s="215"/>
      <c r="G224" s="215"/>
      <c r="H224" s="190">
        <f t="shared" ref="H224:Y224" si="116">+H225</f>
        <v>2380918.0699999998</v>
      </c>
      <c r="I224" s="215"/>
      <c r="J224" s="215"/>
      <c r="K224" s="215"/>
      <c r="L224" s="30">
        <f t="shared" si="116"/>
        <v>284364.75</v>
      </c>
      <c r="M224" s="30"/>
      <c r="N224" s="30"/>
      <c r="O224" s="30"/>
      <c r="P224" s="30">
        <f t="shared" si="116"/>
        <v>0</v>
      </c>
      <c r="Q224" s="30"/>
      <c r="R224" s="30"/>
      <c r="S224" s="30"/>
      <c r="T224" s="30">
        <f t="shared" si="116"/>
        <v>0</v>
      </c>
      <c r="U224" s="30">
        <f t="shared" si="116"/>
        <v>2665282.8199999998</v>
      </c>
      <c r="V224" s="30">
        <f t="shared" si="116"/>
        <v>2665282.8199999998</v>
      </c>
      <c r="W224" s="30">
        <f t="shared" si="116"/>
        <v>0</v>
      </c>
      <c r="X224" s="30">
        <f t="shared" si="116"/>
        <v>2665282.8199999998</v>
      </c>
      <c r="Y224" s="30">
        <f t="shared" si="116"/>
        <v>-545917.17999999993</v>
      </c>
      <c r="Z224" s="32">
        <f t="shared" ref="Z224:Z271" si="117">+Y224/D224</f>
        <v>-0.17000410438465369</v>
      </c>
      <c r="AA224" s="31"/>
    </row>
    <row r="225" spans="2:27" s="33" customFormat="1" x14ac:dyDescent="0.2">
      <c r="B225" s="28" t="s">
        <v>20</v>
      </c>
      <c r="C225" s="29"/>
      <c r="D225" s="30">
        <f>+D226+D233</f>
        <v>3211200</v>
      </c>
      <c r="E225" s="215"/>
      <c r="F225" s="215"/>
      <c r="G225" s="215"/>
      <c r="H225" s="190">
        <f t="shared" ref="H225:Y225" si="118">+H226+H233</f>
        <v>2380918.0699999998</v>
      </c>
      <c r="I225" s="215"/>
      <c r="J225" s="215"/>
      <c r="K225" s="215"/>
      <c r="L225" s="30">
        <f t="shared" si="118"/>
        <v>284364.75</v>
      </c>
      <c r="M225" s="30"/>
      <c r="N225" s="30"/>
      <c r="O225" s="30"/>
      <c r="P225" s="30">
        <f t="shared" si="118"/>
        <v>0</v>
      </c>
      <c r="Q225" s="30"/>
      <c r="R225" s="30"/>
      <c r="S225" s="30"/>
      <c r="T225" s="30">
        <f t="shared" si="118"/>
        <v>0</v>
      </c>
      <c r="U225" s="30">
        <f t="shared" si="118"/>
        <v>2665282.8199999998</v>
      </c>
      <c r="V225" s="30">
        <f t="shared" si="118"/>
        <v>2665282.8199999998</v>
      </c>
      <c r="W225" s="30">
        <f t="shared" si="118"/>
        <v>0</v>
      </c>
      <c r="X225" s="30">
        <f t="shared" si="118"/>
        <v>2665282.8199999998</v>
      </c>
      <c r="Y225" s="30">
        <f t="shared" si="118"/>
        <v>-545917.17999999993</v>
      </c>
      <c r="Z225" s="32">
        <f t="shared" si="117"/>
        <v>-0.17000410438465369</v>
      </c>
      <c r="AA225" s="31"/>
    </row>
    <row r="226" spans="2:27" s="33" customFormat="1" x14ac:dyDescent="0.2">
      <c r="B226" s="28" t="s">
        <v>21</v>
      </c>
      <c r="C226" s="29"/>
      <c r="D226" s="30">
        <f>SUM(D227:D232)</f>
        <v>1500000</v>
      </c>
      <c r="E226" s="215"/>
      <c r="F226" s="215"/>
      <c r="G226" s="215"/>
      <c r="H226" s="190">
        <f t="shared" ref="H226:Y226" si="119">SUM(H227:H232)</f>
        <v>64502.32</v>
      </c>
      <c r="I226" s="215"/>
      <c r="J226" s="215"/>
      <c r="K226" s="215"/>
      <c r="L226" s="30">
        <f t="shared" si="119"/>
        <v>102968.6</v>
      </c>
      <c r="M226" s="30"/>
      <c r="N226" s="30"/>
      <c r="O226" s="30"/>
      <c r="P226" s="30">
        <f t="shared" si="119"/>
        <v>0</v>
      </c>
      <c r="Q226" s="30"/>
      <c r="R226" s="30"/>
      <c r="S226" s="30"/>
      <c r="T226" s="30">
        <f t="shared" si="119"/>
        <v>0</v>
      </c>
      <c r="U226" s="30">
        <f t="shared" si="119"/>
        <v>167470.92000000001</v>
      </c>
      <c r="V226" s="30">
        <f t="shared" si="119"/>
        <v>167470.92000000001</v>
      </c>
      <c r="W226" s="30">
        <f t="shared" si="119"/>
        <v>0</v>
      </c>
      <c r="X226" s="30">
        <f t="shared" si="119"/>
        <v>167470.92000000001</v>
      </c>
      <c r="Y226" s="30">
        <f t="shared" si="119"/>
        <v>-1332529.08</v>
      </c>
      <c r="Z226" s="32">
        <f t="shared" si="117"/>
        <v>-0.8883527200000001</v>
      </c>
      <c r="AA226" s="31"/>
    </row>
    <row r="227" spans="2:27" s="16" customFormat="1" hidden="1" x14ac:dyDescent="0.2">
      <c r="B227" s="34" t="s">
        <v>22</v>
      </c>
      <c r="C227" s="35">
        <v>4010101001</v>
      </c>
      <c r="D227" s="36"/>
      <c r="E227" s="44"/>
      <c r="F227" s="44"/>
      <c r="G227" s="44"/>
      <c r="H227" s="194"/>
      <c r="I227" s="34"/>
      <c r="J227" s="34"/>
      <c r="K227" s="34"/>
      <c r="L227" s="36"/>
      <c r="M227" s="36"/>
      <c r="N227" s="36"/>
      <c r="O227" s="36"/>
      <c r="P227" s="36"/>
      <c r="Q227" s="36"/>
      <c r="R227" s="36"/>
      <c r="S227" s="36"/>
      <c r="T227" s="36"/>
      <c r="U227" s="36">
        <f t="shared" ref="U227:U253" si="120">SUM(H227:T227)</f>
        <v>0</v>
      </c>
      <c r="V227" s="36"/>
      <c r="W227" s="36"/>
      <c r="X227" s="36"/>
      <c r="Y227" s="36"/>
      <c r="Z227" s="32" t="e">
        <f t="shared" si="117"/>
        <v>#DIV/0!</v>
      </c>
      <c r="AA227" s="37"/>
    </row>
    <row r="228" spans="2:27" s="16" customFormat="1" hidden="1" x14ac:dyDescent="0.2">
      <c r="B228" s="34" t="s">
        <v>23</v>
      </c>
      <c r="C228" s="35">
        <v>4010303001</v>
      </c>
      <c r="D228" s="36"/>
      <c r="E228" s="44"/>
      <c r="F228" s="44"/>
      <c r="G228" s="44"/>
      <c r="H228" s="194"/>
      <c r="I228" s="34"/>
      <c r="J228" s="34"/>
      <c r="K228" s="34"/>
      <c r="L228" s="36"/>
      <c r="M228" s="36"/>
      <c r="N228" s="36"/>
      <c r="O228" s="36"/>
      <c r="P228" s="36"/>
      <c r="Q228" s="36"/>
      <c r="R228" s="36"/>
      <c r="S228" s="36"/>
      <c r="T228" s="36"/>
      <c r="U228" s="36">
        <f t="shared" si="120"/>
        <v>0</v>
      </c>
      <c r="V228" s="36"/>
      <c r="W228" s="36"/>
      <c r="X228" s="36"/>
      <c r="Y228" s="36"/>
      <c r="Z228" s="32" t="e">
        <f t="shared" si="117"/>
        <v>#DIV/0!</v>
      </c>
      <c r="AA228" s="37"/>
    </row>
    <row r="229" spans="2:27" s="16" customFormat="1" hidden="1" x14ac:dyDescent="0.2">
      <c r="B229" s="34" t="s">
        <v>24</v>
      </c>
      <c r="C229" s="35">
        <v>4010303002</v>
      </c>
      <c r="D229" s="36"/>
      <c r="E229" s="44"/>
      <c r="F229" s="44"/>
      <c r="G229" s="44"/>
      <c r="H229" s="194"/>
      <c r="I229" s="34"/>
      <c r="J229" s="34"/>
      <c r="K229" s="34"/>
      <c r="L229" s="36"/>
      <c r="M229" s="36"/>
      <c r="N229" s="36"/>
      <c r="O229" s="36"/>
      <c r="P229" s="36"/>
      <c r="Q229" s="36"/>
      <c r="R229" s="36"/>
      <c r="S229" s="36"/>
      <c r="T229" s="36"/>
      <c r="U229" s="36">
        <f t="shared" si="120"/>
        <v>0</v>
      </c>
      <c r="V229" s="36"/>
      <c r="W229" s="36"/>
      <c r="X229" s="36"/>
      <c r="Y229" s="36"/>
      <c r="Z229" s="32" t="e">
        <f t="shared" si="117"/>
        <v>#DIV/0!</v>
      </c>
      <c r="AA229" s="37"/>
    </row>
    <row r="230" spans="2:27" s="16" customFormat="1" hidden="1" x14ac:dyDescent="0.2">
      <c r="B230" s="34" t="s">
        <v>25</v>
      </c>
      <c r="C230" s="35">
        <v>4010104000</v>
      </c>
      <c r="D230" s="36"/>
      <c r="E230" s="44"/>
      <c r="F230" s="44"/>
      <c r="G230" s="44"/>
      <c r="H230" s="194"/>
      <c r="I230" s="34"/>
      <c r="J230" s="34"/>
      <c r="K230" s="34"/>
      <c r="L230" s="36"/>
      <c r="M230" s="36"/>
      <c r="N230" s="36"/>
      <c r="O230" s="36"/>
      <c r="P230" s="36"/>
      <c r="Q230" s="36"/>
      <c r="R230" s="36"/>
      <c r="S230" s="36"/>
      <c r="T230" s="36"/>
      <c r="U230" s="36">
        <f t="shared" si="120"/>
        <v>0</v>
      </c>
      <c r="V230" s="36"/>
      <c r="W230" s="36"/>
      <c r="X230" s="36"/>
      <c r="Y230" s="36"/>
      <c r="Z230" s="32" t="e">
        <f t="shared" si="117"/>
        <v>#DIV/0!</v>
      </c>
      <c r="AA230" s="37"/>
    </row>
    <row r="231" spans="2:27" s="16" customFormat="1" hidden="1" x14ac:dyDescent="0.2">
      <c r="B231" s="34" t="s">
        <v>26</v>
      </c>
      <c r="C231" s="38"/>
      <c r="D231" s="36"/>
      <c r="E231" s="44"/>
      <c r="F231" s="44"/>
      <c r="G231" s="44"/>
      <c r="H231" s="194"/>
      <c r="I231" s="34"/>
      <c r="J231" s="34"/>
      <c r="K231" s="34"/>
      <c r="L231" s="36"/>
      <c r="M231" s="36"/>
      <c r="N231" s="36"/>
      <c r="O231" s="36"/>
      <c r="P231" s="36"/>
      <c r="Q231" s="36"/>
      <c r="R231" s="36"/>
      <c r="S231" s="36"/>
      <c r="T231" s="36"/>
      <c r="U231" s="36">
        <f t="shared" si="120"/>
        <v>0</v>
      </c>
      <c r="V231" s="36"/>
      <c r="W231" s="36"/>
      <c r="X231" s="36"/>
      <c r="Y231" s="36"/>
      <c r="Z231" s="32" t="e">
        <f t="shared" si="117"/>
        <v>#DIV/0!</v>
      </c>
      <c r="AA231" s="37"/>
    </row>
    <row r="232" spans="2:27" s="16" customFormat="1" x14ac:dyDescent="0.2">
      <c r="B232" s="34" t="s">
        <v>70</v>
      </c>
      <c r="C232" s="38" t="s">
        <v>71</v>
      </c>
      <c r="D232" s="36">
        <v>1500000</v>
      </c>
      <c r="E232" s="44"/>
      <c r="F232" s="44"/>
      <c r="G232" s="44">
        <f>+H232</f>
        <v>64502.32</v>
      </c>
      <c r="H232" s="192">
        <v>64502.32</v>
      </c>
      <c r="I232" s="44"/>
      <c r="J232" s="44"/>
      <c r="K232" s="44"/>
      <c r="L232" s="36">
        <v>102968.6</v>
      </c>
      <c r="M232" s="36"/>
      <c r="N232" s="36"/>
      <c r="O232" s="36"/>
      <c r="P232" s="36"/>
      <c r="Q232" s="36"/>
      <c r="R232" s="36"/>
      <c r="S232" s="36"/>
      <c r="T232" s="36"/>
      <c r="U232" s="36">
        <f>SUM(H232:T232)</f>
        <v>167470.92000000001</v>
      </c>
      <c r="V232" s="36">
        <f>+U232</f>
        <v>167470.92000000001</v>
      </c>
      <c r="W232" s="36"/>
      <c r="X232" s="36">
        <f>SUM(V232:W232)</f>
        <v>167470.92000000001</v>
      </c>
      <c r="Y232" s="51">
        <f>U232-D232</f>
        <v>-1332529.08</v>
      </c>
      <c r="Z232" s="56">
        <f t="shared" si="117"/>
        <v>-0.8883527200000001</v>
      </c>
      <c r="AA232" s="37"/>
    </row>
    <row r="233" spans="2:27" s="43" customFormat="1" x14ac:dyDescent="0.2">
      <c r="B233" s="39" t="s">
        <v>27</v>
      </c>
      <c r="C233" s="40"/>
      <c r="D233" s="41">
        <f>SUM(D234:D244)</f>
        <v>1711200</v>
      </c>
      <c r="E233" s="164"/>
      <c r="F233" s="164"/>
      <c r="G233" s="164"/>
      <c r="H233" s="61">
        <f t="shared" ref="H233:Y233" si="121">SUM(H234:H244)</f>
        <v>2316415.75</v>
      </c>
      <c r="I233" s="164"/>
      <c r="J233" s="164"/>
      <c r="K233" s="164"/>
      <c r="L233" s="41">
        <f t="shared" si="121"/>
        <v>181396.15000000002</v>
      </c>
      <c r="M233" s="41"/>
      <c r="N233" s="41"/>
      <c r="O233" s="41"/>
      <c r="P233" s="41">
        <f t="shared" si="121"/>
        <v>0</v>
      </c>
      <c r="Q233" s="41"/>
      <c r="R233" s="41"/>
      <c r="S233" s="41"/>
      <c r="T233" s="41">
        <f t="shared" si="121"/>
        <v>0</v>
      </c>
      <c r="U233" s="41">
        <f t="shared" si="121"/>
        <v>2497811.9</v>
      </c>
      <c r="V233" s="41">
        <f t="shared" si="121"/>
        <v>2497811.9</v>
      </c>
      <c r="W233" s="41">
        <f t="shared" si="121"/>
        <v>0</v>
      </c>
      <c r="X233" s="41">
        <f t="shared" si="121"/>
        <v>2497811.9</v>
      </c>
      <c r="Y233" s="41">
        <f t="shared" si="121"/>
        <v>786611.90000000014</v>
      </c>
      <c r="Z233" s="56">
        <f t="shared" si="117"/>
        <v>0.45968437353903702</v>
      </c>
      <c r="AA233" s="42"/>
    </row>
    <row r="234" spans="2:27" s="16" customFormat="1" x14ac:dyDescent="0.2">
      <c r="B234" s="34" t="s">
        <v>77</v>
      </c>
      <c r="C234" s="38" t="s">
        <v>72</v>
      </c>
      <c r="D234" s="36">
        <v>60000</v>
      </c>
      <c r="E234" s="44"/>
      <c r="F234" s="44"/>
      <c r="G234" s="44">
        <v>6525</v>
      </c>
      <c r="H234" s="192">
        <v>6525</v>
      </c>
      <c r="I234" s="44"/>
      <c r="J234" s="44"/>
      <c r="K234" s="44"/>
      <c r="L234" s="36">
        <v>27787</v>
      </c>
      <c r="M234" s="36"/>
      <c r="N234" s="36"/>
      <c r="O234" s="36"/>
      <c r="P234" s="36"/>
      <c r="Q234" s="36"/>
      <c r="R234" s="36"/>
      <c r="S234" s="36"/>
      <c r="T234" s="36"/>
      <c r="U234" s="36">
        <f t="shared" si="120"/>
        <v>34312</v>
      </c>
      <c r="V234" s="36">
        <f>+U234</f>
        <v>34312</v>
      </c>
      <c r="W234" s="36"/>
      <c r="X234" s="36">
        <f t="shared" ref="X234:X244" si="122">SUM(V234:W234)</f>
        <v>34312</v>
      </c>
      <c r="Y234" s="51">
        <f t="shared" ref="Y234:Y244" si="123">U234-D234</f>
        <v>-25688</v>
      </c>
      <c r="Z234" s="56">
        <f t="shared" si="117"/>
        <v>-0.42813333333333331</v>
      </c>
      <c r="AA234" s="37"/>
    </row>
    <row r="235" spans="2:27" s="16" customFormat="1" x14ac:dyDescent="0.2">
      <c r="B235" s="34" t="s">
        <v>28</v>
      </c>
      <c r="C235" s="38" t="s">
        <v>59</v>
      </c>
      <c r="D235" s="36">
        <v>25000</v>
      </c>
      <c r="E235" s="44"/>
      <c r="F235" s="44"/>
      <c r="G235" s="44">
        <v>480</v>
      </c>
      <c r="H235" s="192">
        <v>480</v>
      </c>
      <c r="I235" s="44"/>
      <c r="J235" s="44"/>
      <c r="K235" s="44"/>
      <c r="L235" s="36">
        <v>5200</v>
      </c>
      <c r="M235" s="36"/>
      <c r="N235" s="36"/>
      <c r="O235" s="36"/>
      <c r="P235" s="36"/>
      <c r="Q235" s="36"/>
      <c r="R235" s="36"/>
      <c r="S235" s="36"/>
      <c r="T235" s="36"/>
      <c r="U235" s="36">
        <f t="shared" si="120"/>
        <v>5680</v>
      </c>
      <c r="V235" s="36">
        <f t="shared" ref="V235:V245" si="124">+U235</f>
        <v>5680</v>
      </c>
      <c r="W235" s="36"/>
      <c r="X235" s="36">
        <f t="shared" si="122"/>
        <v>5680</v>
      </c>
      <c r="Y235" s="51">
        <f t="shared" si="123"/>
        <v>-19320</v>
      </c>
      <c r="Z235" s="56">
        <f t="shared" si="117"/>
        <v>-0.77280000000000004</v>
      </c>
      <c r="AA235" s="37"/>
    </row>
    <row r="236" spans="2:27" s="16" customFormat="1" x14ac:dyDescent="0.2">
      <c r="B236" s="34" t="s">
        <v>78</v>
      </c>
      <c r="C236" s="38" t="s">
        <v>73</v>
      </c>
      <c r="D236" s="36">
        <v>240000</v>
      </c>
      <c r="E236" s="44"/>
      <c r="F236" s="44"/>
      <c r="G236" s="44">
        <v>29265</v>
      </c>
      <c r="H236" s="192">
        <v>29265</v>
      </c>
      <c r="I236" s="44"/>
      <c r="J236" s="44"/>
      <c r="K236" s="44"/>
      <c r="L236" s="36">
        <v>20960</v>
      </c>
      <c r="M236" s="36"/>
      <c r="N236" s="36"/>
      <c r="O236" s="36"/>
      <c r="P236" s="36"/>
      <c r="Q236" s="36"/>
      <c r="R236" s="36"/>
      <c r="S236" s="36"/>
      <c r="T236" s="36"/>
      <c r="U236" s="36">
        <f t="shared" si="120"/>
        <v>50225</v>
      </c>
      <c r="V236" s="36">
        <f t="shared" si="124"/>
        <v>50225</v>
      </c>
      <c r="W236" s="36"/>
      <c r="X236" s="36">
        <f t="shared" si="122"/>
        <v>50225</v>
      </c>
      <c r="Y236" s="51">
        <f t="shared" si="123"/>
        <v>-189775</v>
      </c>
      <c r="Z236" s="56">
        <f t="shared" si="117"/>
        <v>-0.79072916666666671</v>
      </c>
      <c r="AA236" s="37"/>
    </row>
    <row r="237" spans="2:27" s="16" customFormat="1" x14ac:dyDescent="0.2">
      <c r="B237" s="34" t="s">
        <v>63</v>
      </c>
      <c r="C237" s="38" t="s">
        <v>64</v>
      </c>
      <c r="D237" s="36"/>
      <c r="E237" s="44"/>
      <c r="F237" s="44"/>
      <c r="G237" s="44"/>
      <c r="H237" s="192"/>
      <c r="I237" s="44"/>
      <c r="J237" s="44"/>
      <c r="K237" s="44"/>
      <c r="L237" s="36"/>
      <c r="M237" s="36"/>
      <c r="N237" s="36"/>
      <c r="O237" s="36"/>
      <c r="P237" s="36"/>
      <c r="Q237" s="36"/>
      <c r="R237" s="36"/>
      <c r="S237" s="36"/>
      <c r="T237" s="36"/>
      <c r="U237" s="36">
        <f t="shared" si="120"/>
        <v>0</v>
      </c>
      <c r="V237" s="36">
        <f t="shared" si="124"/>
        <v>0</v>
      </c>
      <c r="W237" s="36"/>
      <c r="X237" s="36">
        <f t="shared" si="122"/>
        <v>0</v>
      </c>
      <c r="Y237" s="51">
        <f t="shared" si="123"/>
        <v>0</v>
      </c>
      <c r="Z237" s="56" t="e">
        <f t="shared" si="117"/>
        <v>#DIV/0!</v>
      </c>
      <c r="AA237" s="37"/>
    </row>
    <row r="238" spans="2:27" s="16" customFormat="1" x14ac:dyDescent="0.2">
      <c r="B238" s="34" t="s">
        <v>76</v>
      </c>
      <c r="C238" s="38" t="s">
        <v>75</v>
      </c>
      <c r="D238" s="36">
        <v>200</v>
      </c>
      <c r="E238" s="44"/>
      <c r="F238" s="44"/>
      <c r="G238" s="44">
        <v>1400</v>
      </c>
      <c r="H238" s="192">
        <v>1400</v>
      </c>
      <c r="I238" s="44"/>
      <c r="J238" s="44"/>
      <c r="K238" s="44"/>
      <c r="L238" s="36">
        <v>960</v>
      </c>
      <c r="M238" s="36"/>
      <c r="N238" s="36"/>
      <c r="O238" s="36"/>
      <c r="P238" s="36"/>
      <c r="Q238" s="36"/>
      <c r="R238" s="36"/>
      <c r="S238" s="36"/>
      <c r="T238" s="36"/>
      <c r="U238" s="36">
        <f t="shared" si="120"/>
        <v>2360</v>
      </c>
      <c r="V238" s="36">
        <f t="shared" si="124"/>
        <v>2360</v>
      </c>
      <c r="W238" s="36"/>
      <c r="X238" s="36">
        <f t="shared" si="122"/>
        <v>2360</v>
      </c>
      <c r="Y238" s="51">
        <f t="shared" si="123"/>
        <v>2160</v>
      </c>
      <c r="Z238" s="56">
        <f t="shared" si="117"/>
        <v>10.8</v>
      </c>
      <c r="AA238" s="37"/>
    </row>
    <row r="239" spans="2:27" s="16" customFormat="1" x14ac:dyDescent="0.2">
      <c r="B239" s="34" t="s">
        <v>80</v>
      </c>
      <c r="C239" s="38" t="s">
        <v>74</v>
      </c>
      <c r="D239" s="36">
        <v>90000</v>
      </c>
      <c r="E239" s="44"/>
      <c r="F239" s="44"/>
      <c r="G239" s="44">
        <v>17550</v>
      </c>
      <c r="H239" s="192">
        <v>17550</v>
      </c>
      <c r="I239" s="44"/>
      <c r="J239" s="44"/>
      <c r="K239" s="44"/>
      <c r="L239" s="36">
        <v>15060</v>
      </c>
      <c r="M239" s="36"/>
      <c r="N239" s="36"/>
      <c r="O239" s="36"/>
      <c r="P239" s="36"/>
      <c r="Q239" s="36"/>
      <c r="R239" s="36"/>
      <c r="S239" s="36"/>
      <c r="T239" s="36"/>
      <c r="U239" s="36">
        <f t="shared" si="120"/>
        <v>32610</v>
      </c>
      <c r="V239" s="36">
        <f>+U239</f>
        <v>32610</v>
      </c>
      <c r="W239" s="36"/>
      <c r="X239" s="36">
        <f t="shared" si="122"/>
        <v>32610</v>
      </c>
      <c r="Y239" s="51">
        <f t="shared" si="123"/>
        <v>-57390</v>
      </c>
      <c r="Z239" s="56">
        <f t="shared" si="117"/>
        <v>-0.63766666666666671</v>
      </c>
      <c r="AA239" s="37"/>
    </row>
    <row r="240" spans="2:27" s="16" customFormat="1" x14ac:dyDescent="0.2">
      <c r="B240" s="34" t="s">
        <v>81</v>
      </c>
      <c r="C240" s="38" t="s">
        <v>82</v>
      </c>
      <c r="D240" s="36">
        <v>6000</v>
      </c>
      <c r="E240" s="44"/>
      <c r="F240" s="44"/>
      <c r="G240" s="44">
        <v>2247.38</v>
      </c>
      <c r="H240" s="192">
        <v>2247.38</v>
      </c>
      <c r="I240" s="44"/>
      <c r="J240" s="44"/>
      <c r="K240" s="44"/>
      <c r="L240" s="36">
        <v>171.71</v>
      </c>
      <c r="M240" s="36"/>
      <c r="N240" s="36"/>
      <c r="O240" s="36"/>
      <c r="P240" s="36"/>
      <c r="Q240" s="36"/>
      <c r="R240" s="36"/>
      <c r="S240" s="36"/>
      <c r="T240" s="36"/>
      <c r="U240" s="36">
        <f t="shared" si="120"/>
        <v>2419.09</v>
      </c>
      <c r="V240" s="36">
        <f t="shared" si="124"/>
        <v>2419.09</v>
      </c>
      <c r="W240" s="36"/>
      <c r="X240" s="36">
        <f t="shared" si="122"/>
        <v>2419.09</v>
      </c>
      <c r="Y240" s="51">
        <f t="shared" si="123"/>
        <v>-3580.91</v>
      </c>
      <c r="Z240" s="56">
        <f t="shared" si="117"/>
        <v>-0.59681833333333334</v>
      </c>
      <c r="AA240" s="37"/>
    </row>
    <row r="241" spans="2:27" s="16" customFormat="1" x14ac:dyDescent="0.2">
      <c r="B241" s="34" t="s">
        <v>65</v>
      </c>
      <c r="C241" s="38" t="s">
        <v>83</v>
      </c>
      <c r="D241" s="36">
        <v>200000</v>
      </c>
      <c r="E241" s="44"/>
      <c r="F241" s="44"/>
      <c r="G241" s="44">
        <v>22847.25</v>
      </c>
      <c r="H241" s="192">
        <v>22847.25</v>
      </c>
      <c r="I241" s="44"/>
      <c r="J241" s="44"/>
      <c r="K241" s="44"/>
      <c r="L241" s="36">
        <v>16993.439999999999</v>
      </c>
      <c r="M241" s="36"/>
      <c r="N241" s="36"/>
      <c r="O241" s="36"/>
      <c r="P241" s="36"/>
      <c r="Q241" s="36"/>
      <c r="R241" s="36"/>
      <c r="S241" s="36"/>
      <c r="T241" s="36"/>
      <c r="U241" s="36">
        <f t="shared" si="120"/>
        <v>39840.69</v>
      </c>
      <c r="V241" s="36">
        <f>+U241</f>
        <v>39840.69</v>
      </c>
      <c r="W241" s="36"/>
      <c r="X241" s="36">
        <f t="shared" si="122"/>
        <v>39840.69</v>
      </c>
      <c r="Y241" s="51">
        <f t="shared" si="123"/>
        <v>-160159.31</v>
      </c>
      <c r="Z241" s="56">
        <f t="shared" si="117"/>
        <v>-0.80079654999999994</v>
      </c>
      <c r="AA241" s="37"/>
    </row>
    <row r="242" spans="2:27" s="16" customFormat="1" x14ac:dyDescent="0.2">
      <c r="B242" s="34" t="s">
        <v>84</v>
      </c>
      <c r="C242" s="38" t="s">
        <v>85</v>
      </c>
      <c r="D242" s="36">
        <v>900000</v>
      </c>
      <c r="E242" s="44"/>
      <c r="F242" s="44"/>
      <c r="G242" s="44">
        <v>2172433.33</v>
      </c>
      <c r="H242" s="192">
        <v>2172433.33</v>
      </c>
      <c r="I242" s="44"/>
      <c r="J242" s="44"/>
      <c r="K242" s="44"/>
      <c r="L242" s="36">
        <v>93814</v>
      </c>
      <c r="M242" s="36"/>
      <c r="N242" s="36"/>
      <c r="O242" s="36"/>
      <c r="P242" s="36"/>
      <c r="Q242" s="36"/>
      <c r="R242" s="36"/>
      <c r="S242" s="36"/>
      <c r="T242" s="36"/>
      <c r="U242" s="36">
        <f t="shared" si="120"/>
        <v>2266247.33</v>
      </c>
      <c r="V242" s="36">
        <f t="shared" si="124"/>
        <v>2266247.33</v>
      </c>
      <c r="W242" s="36"/>
      <c r="X242" s="36">
        <f t="shared" si="122"/>
        <v>2266247.33</v>
      </c>
      <c r="Y242" s="51">
        <f t="shared" si="123"/>
        <v>1366247.33</v>
      </c>
      <c r="Z242" s="56">
        <f t="shared" si="117"/>
        <v>1.5180525888888889</v>
      </c>
      <c r="AA242" s="37"/>
    </row>
    <row r="243" spans="2:27" s="16" customFormat="1" ht="22.5" x14ac:dyDescent="0.2">
      <c r="B243" s="34" t="s">
        <v>116</v>
      </c>
      <c r="C243" s="38" t="s">
        <v>117</v>
      </c>
      <c r="D243" s="36"/>
      <c r="E243" s="44"/>
      <c r="F243" s="44"/>
      <c r="G243" s="44"/>
      <c r="H243" s="192"/>
      <c r="I243" s="44"/>
      <c r="J243" s="44"/>
      <c r="K243" s="44"/>
      <c r="L243" s="36"/>
      <c r="M243" s="36"/>
      <c r="N243" s="36"/>
      <c r="O243" s="36"/>
      <c r="P243" s="36"/>
      <c r="Q243" s="36"/>
      <c r="R243" s="36"/>
      <c r="S243" s="36"/>
      <c r="T243" s="36"/>
      <c r="U243" s="36">
        <f t="shared" si="120"/>
        <v>0</v>
      </c>
      <c r="V243" s="36">
        <f t="shared" si="124"/>
        <v>0</v>
      </c>
      <c r="W243" s="36"/>
      <c r="X243" s="36">
        <f t="shared" si="122"/>
        <v>0</v>
      </c>
      <c r="Y243" s="51">
        <f t="shared" si="123"/>
        <v>0</v>
      </c>
      <c r="Z243" s="56" t="e">
        <f t="shared" si="117"/>
        <v>#DIV/0!</v>
      </c>
      <c r="AA243" s="37"/>
    </row>
    <row r="244" spans="2:27" s="96" customFormat="1" ht="33.75" x14ac:dyDescent="0.2">
      <c r="B244" s="92" t="s">
        <v>29</v>
      </c>
      <c r="C244" s="93" t="s">
        <v>67</v>
      </c>
      <c r="D244" s="143">
        <v>190000</v>
      </c>
      <c r="E244" s="143"/>
      <c r="F244" s="143"/>
      <c r="G244" s="143">
        <v>63667.79</v>
      </c>
      <c r="H244" s="198">
        <v>63667.79</v>
      </c>
      <c r="I244" s="143"/>
      <c r="J244" s="143"/>
      <c r="K244" s="143"/>
      <c r="L244" s="143">
        <v>450</v>
      </c>
      <c r="M244" s="143"/>
      <c r="N244" s="143"/>
      <c r="O244" s="143"/>
      <c r="P244" s="143"/>
      <c r="Q244" s="143"/>
      <c r="R244" s="143"/>
      <c r="S244" s="143"/>
      <c r="T244" s="143"/>
      <c r="U244" s="143">
        <f t="shared" si="120"/>
        <v>64117.79</v>
      </c>
      <c r="V244" s="143">
        <f t="shared" si="124"/>
        <v>64117.79</v>
      </c>
      <c r="W244" s="143"/>
      <c r="X244" s="143">
        <f t="shared" si="122"/>
        <v>64117.79</v>
      </c>
      <c r="Y244" s="184">
        <f t="shared" si="123"/>
        <v>-125882.20999999999</v>
      </c>
      <c r="Z244" s="185">
        <f t="shared" si="117"/>
        <v>-0.66253794736842098</v>
      </c>
      <c r="AA244" s="95"/>
    </row>
    <row r="245" spans="2:27" s="43" customFormat="1" x14ac:dyDescent="0.2">
      <c r="B245" s="39" t="s">
        <v>30</v>
      </c>
      <c r="C245" s="40"/>
      <c r="D245" s="41">
        <f>+D246+D253</f>
        <v>0</v>
      </c>
      <c r="E245" s="164"/>
      <c r="F245" s="164"/>
      <c r="G245" s="164"/>
      <c r="H245" s="61">
        <f t="shared" ref="H245:T245" si="125">+H246+H253</f>
        <v>0</v>
      </c>
      <c r="I245" s="164"/>
      <c r="J245" s="164"/>
      <c r="K245" s="164"/>
      <c r="L245" s="41">
        <f t="shared" si="125"/>
        <v>0</v>
      </c>
      <c r="M245" s="41"/>
      <c r="N245" s="41"/>
      <c r="O245" s="41"/>
      <c r="P245" s="41">
        <f t="shared" si="125"/>
        <v>0</v>
      </c>
      <c r="Q245" s="41"/>
      <c r="R245" s="41"/>
      <c r="S245" s="41"/>
      <c r="T245" s="41">
        <f t="shared" si="125"/>
        <v>0</v>
      </c>
      <c r="U245" s="36">
        <f t="shared" si="120"/>
        <v>0</v>
      </c>
      <c r="V245" s="36">
        <f t="shared" si="124"/>
        <v>0</v>
      </c>
      <c r="W245" s="41">
        <f t="shared" ref="W245:Y245" si="126">+W246+W253</f>
        <v>0</v>
      </c>
      <c r="X245" s="41">
        <f t="shared" si="126"/>
        <v>0</v>
      </c>
      <c r="Y245" s="41">
        <f t="shared" si="126"/>
        <v>0</v>
      </c>
      <c r="Z245" s="56" t="e">
        <f t="shared" si="117"/>
        <v>#DIV/0!</v>
      </c>
      <c r="AA245" s="42"/>
    </row>
    <row r="246" spans="2:27" s="43" customFormat="1" x14ac:dyDescent="0.2">
      <c r="B246" s="39" t="s">
        <v>21</v>
      </c>
      <c r="C246" s="40"/>
      <c r="D246" s="41">
        <f>SUM(D248:D252)</f>
        <v>0</v>
      </c>
      <c r="E246" s="164"/>
      <c r="F246" s="164"/>
      <c r="G246" s="164"/>
      <c r="H246" s="61">
        <f t="shared" ref="H246:Y246" si="127">SUM(H248:H252)</f>
        <v>0</v>
      </c>
      <c r="I246" s="164"/>
      <c r="J246" s="164"/>
      <c r="K246" s="164"/>
      <c r="L246" s="41">
        <f t="shared" si="127"/>
        <v>0</v>
      </c>
      <c r="M246" s="41"/>
      <c r="N246" s="41"/>
      <c r="O246" s="41"/>
      <c r="P246" s="41">
        <f t="shared" si="127"/>
        <v>0</v>
      </c>
      <c r="Q246" s="41"/>
      <c r="R246" s="41"/>
      <c r="S246" s="41"/>
      <c r="T246" s="41">
        <f t="shared" si="127"/>
        <v>0</v>
      </c>
      <c r="U246" s="36">
        <f t="shared" si="120"/>
        <v>0</v>
      </c>
      <c r="V246" s="41">
        <f t="shared" si="127"/>
        <v>0</v>
      </c>
      <c r="W246" s="41">
        <f t="shared" si="127"/>
        <v>0</v>
      </c>
      <c r="X246" s="41">
        <f t="shared" si="127"/>
        <v>0</v>
      </c>
      <c r="Y246" s="41">
        <f t="shared" si="127"/>
        <v>0</v>
      </c>
      <c r="Z246" s="56" t="e">
        <f t="shared" si="117"/>
        <v>#DIV/0!</v>
      </c>
      <c r="AA246" s="42"/>
    </row>
    <row r="247" spans="2:27" s="16" customFormat="1" ht="22.5" hidden="1" x14ac:dyDescent="0.2">
      <c r="B247" s="34" t="s">
        <v>31</v>
      </c>
      <c r="C247" s="38"/>
      <c r="D247" s="36"/>
      <c r="E247" s="44"/>
      <c r="F247" s="44"/>
      <c r="G247" s="44"/>
      <c r="H247" s="192"/>
      <c r="I247" s="44"/>
      <c r="J247" s="44"/>
      <c r="K247" s="44"/>
      <c r="L247" s="36"/>
      <c r="M247" s="36"/>
      <c r="N247" s="36"/>
      <c r="O247" s="36"/>
      <c r="P247" s="36"/>
      <c r="Q247" s="36"/>
      <c r="R247" s="36"/>
      <c r="S247" s="36"/>
      <c r="T247" s="36"/>
      <c r="U247" s="36">
        <f t="shared" si="120"/>
        <v>0</v>
      </c>
      <c r="V247" s="36"/>
      <c r="W247" s="36"/>
      <c r="X247" s="36"/>
      <c r="Y247" s="36"/>
      <c r="Z247" s="56" t="e">
        <f t="shared" si="117"/>
        <v>#DIV/0!</v>
      </c>
      <c r="AA247" s="37"/>
    </row>
    <row r="248" spans="2:27" s="16" customFormat="1" hidden="1" x14ac:dyDescent="0.2">
      <c r="B248" s="34" t="s">
        <v>22</v>
      </c>
      <c r="C248" s="35" t="s">
        <v>60</v>
      </c>
      <c r="D248" s="36"/>
      <c r="E248" s="44"/>
      <c r="F248" s="44"/>
      <c r="G248" s="44"/>
      <c r="H248" s="192"/>
      <c r="I248" s="44"/>
      <c r="J248" s="44"/>
      <c r="K248" s="44"/>
      <c r="L248" s="36"/>
      <c r="M248" s="36"/>
      <c r="N248" s="36"/>
      <c r="O248" s="36"/>
      <c r="P248" s="36"/>
      <c r="Q248" s="36"/>
      <c r="R248" s="36"/>
      <c r="S248" s="36"/>
      <c r="T248" s="36"/>
      <c r="U248" s="36">
        <f t="shared" si="120"/>
        <v>0</v>
      </c>
      <c r="V248" s="36"/>
      <c r="W248" s="36"/>
      <c r="X248" s="36"/>
      <c r="Y248" s="36"/>
      <c r="Z248" s="56" t="e">
        <f t="shared" si="117"/>
        <v>#DIV/0!</v>
      </c>
      <c r="AA248" s="37"/>
    </row>
    <row r="249" spans="2:27" s="16" customFormat="1" hidden="1" x14ac:dyDescent="0.2">
      <c r="B249" s="34" t="s">
        <v>23</v>
      </c>
      <c r="C249" s="35" t="s">
        <v>61</v>
      </c>
      <c r="D249" s="36"/>
      <c r="E249" s="44"/>
      <c r="F249" s="44"/>
      <c r="G249" s="44"/>
      <c r="H249" s="192"/>
      <c r="I249" s="44"/>
      <c r="J249" s="44"/>
      <c r="K249" s="44"/>
      <c r="L249" s="36"/>
      <c r="M249" s="36"/>
      <c r="N249" s="36"/>
      <c r="O249" s="36"/>
      <c r="P249" s="36"/>
      <c r="Q249" s="36"/>
      <c r="R249" s="36"/>
      <c r="S249" s="36"/>
      <c r="T249" s="36"/>
      <c r="U249" s="36">
        <f t="shared" si="120"/>
        <v>0</v>
      </c>
      <c r="V249" s="36"/>
      <c r="W249" s="36"/>
      <c r="X249" s="36"/>
      <c r="Y249" s="36"/>
      <c r="Z249" s="56" t="e">
        <f t="shared" si="117"/>
        <v>#DIV/0!</v>
      </c>
      <c r="AA249" s="37"/>
    </row>
    <row r="250" spans="2:27" s="16" customFormat="1" hidden="1" x14ac:dyDescent="0.2">
      <c r="B250" s="34" t="s">
        <v>24</v>
      </c>
      <c r="C250" s="35" t="s">
        <v>62</v>
      </c>
      <c r="D250" s="36"/>
      <c r="E250" s="44"/>
      <c r="F250" s="44"/>
      <c r="G250" s="44"/>
      <c r="H250" s="192"/>
      <c r="I250" s="44"/>
      <c r="J250" s="44"/>
      <c r="K250" s="44"/>
      <c r="L250" s="36"/>
      <c r="M250" s="36"/>
      <c r="N250" s="36"/>
      <c r="O250" s="36"/>
      <c r="P250" s="36"/>
      <c r="Q250" s="36"/>
      <c r="R250" s="36"/>
      <c r="S250" s="36"/>
      <c r="T250" s="36"/>
      <c r="U250" s="36">
        <f t="shared" si="120"/>
        <v>0</v>
      </c>
      <c r="V250" s="36"/>
      <c r="W250" s="36"/>
      <c r="X250" s="36"/>
      <c r="Y250" s="36"/>
      <c r="Z250" s="56" t="e">
        <f t="shared" si="117"/>
        <v>#DIV/0!</v>
      </c>
      <c r="AA250" s="37"/>
    </row>
    <row r="251" spans="2:27" s="16" customFormat="1" hidden="1" x14ac:dyDescent="0.2">
      <c r="B251" s="34" t="s">
        <v>32</v>
      </c>
      <c r="C251" s="38"/>
      <c r="D251" s="36"/>
      <c r="E251" s="44"/>
      <c r="F251" s="44"/>
      <c r="G251" s="44"/>
      <c r="H251" s="192"/>
      <c r="I251" s="44"/>
      <c r="J251" s="44"/>
      <c r="K251" s="44"/>
      <c r="L251" s="36"/>
      <c r="M251" s="36"/>
      <c r="N251" s="36"/>
      <c r="O251" s="36"/>
      <c r="P251" s="36"/>
      <c r="Q251" s="36"/>
      <c r="R251" s="36"/>
      <c r="S251" s="36"/>
      <c r="T251" s="36"/>
      <c r="U251" s="36">
        <f t="shared" si="120"/>
        <v>0</v>
      </c>
      <c r="V251" s="36"/>
      <c r="W251" s="36"/>
      <c r="X251" s="36"/>
      <c r="Y251" s="36"/>
      <c r="Z251" s="56" t="e">
        <f t="shared" si="117"/>
        <v>#DIV/0!</v>
      </c>
      <c r="AA251" s="37"/>
    </row>
    <row r="252" spans="2:27" s="16" customFormat="1" hidden="1" x14ac:dyDescent="0.2">
      <c r="B252" s="34" t="s">
        <v>33</v>
      </c>
      <c r="C252" s="38"/>
      <c r="D252" s="36"/>
      <c r="E252" s="44"/>
      <c r="F252" s="44"/>
      <c r="G252" s="44"/>
      <c r="H252" s="192"/>
      <c r="I252" s="44"/>
      <c r="J252" s="44"/>
      <c r="K252" s="44"/>
      <c r="L252" s="36"/>
      <c r="M252" s="36"/>
      <c r="N252" s="36"/>
      <c r="O252" s="36"/>
      <c r="P252" s="36"/>
      <c r="Q252" s="36"/>
      <c r="R252" s="36"/>
      <c r="S252" s="36"/>
      <c r="T252" s="36"/>
      <c r="U252" s="36">
        <f t="shared" si="120"/>
        <v>0</v>
      </c>
      <c r="V252" s="36"/>
      <c r="W252" s="36"/>
      <c r="X252" s="36"/>
      <c r="Y252" s="36"/>
      <c r="Z252" s="56" t="e">
        <f t="shared" si="117"/>
        <v>#DIV/0!</v>
      </c>
      <c r="AA252" s="37"/>
    </row>
    <row r="253" spans="2:27" s="43" customFormat="1" x14ac:dyDescent="0.2">
      <c r="B253" s="39" t="s">
        <v>27</v>
      </c>
      <c r="C253" s="40"/>
      <c r="D253" s="41">
        <f>SUM(D254:D255)</f>
        <v>0</v>
      </c>
      <c r="E253" s="164"/>
      <c r="F253" s="164"/>
      <c r="G253" s="164"/>
      <c r="H253" s="61">
        <f t="shared" ref="H253:T253" si="128">SUM(H254:H255)</f>
        <v>0</v>
      </c>
      <c r="I253" s="164"/>
      <c r="J253" s="164"/>
      <c r="K253" s="164"/>
      <c r="L253" s="41">
        <f t="shared" si="128"/>
        <v>0</v>
      </c>
      <c r="M253" s="41"/>
      <c r="N253" s="41"/>
      <c r="O253" s="41"/>
      <c r="P253" s="41">
        <f t="shared" si="128"/>
        <v>0</v>
      </c>
      <c r="Q253" s="41"/>
      <c r="R253" s="41"/>
      <c r="S253" s="41"/>
      <c r="T253" s="41">
        <f t="shared" si="128"/>
        <v>0</v>
      </c>
      <c r="U253" s="36">
        <f t="shared" si="120"/>
        <v>0</v>
      </c>
      <c r="V253" s="41">
        <f t="shared" ref="V253:Y253" si="129">SUM(V254:V255)</f>
        <v>0</v>
      </c>
      <c r="W253" s="41">
        <f t="shared" si="129"/>
        <v>0</v>
      </c>
      <c r="X253" s="41">
        <f t="shared" si="129"/>
        <v>0</v>
      </c>
      <c r="Y253" s="41">
        <f t="shared" si="129"/>
        <v>0</v>
      </c>
      <c r="Z253" s="56" t="e">
        <f t="shared" si="117"/>
        <v>#DIV/0!</v>
      </c>
      <c r="AA253" s="42"/>
    </row>
    <row r="254" spans="2:27" s="16" customFormat="1" ht="22.5" x14ac:dyDescent="0.2">
      <c r="B254" s="55" t="s">
        <v>34</v>
      </c>
      <c r="C254" s="38"/>
      <c r="D254" s="36"/>
      <c r="E254" s="44"/>
      <c r="F254" s="44"/>
      <c r="G254" s="44"/>
      <c r="H254" s="192"/>
      <c r="I254" s="44"/>
      <c r="J254" s="44"/>
      <c r="K254" s="44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56" t="e">
        <f t="shared" si="117"/>
        <v>#DIV/0!</v>
      </c>
      <c r="AA254" s="37"/>
    </row>
    <row r="255" spans="2:27" s="16" customFormat="1" ht="22.5" hidden="1" x14ac:dyDescent="0.2">
      <c r="B255" s="34" t="s">
        <v>35</v>
      </c>
      <c r="C255" s="38" t="s">
        <v>67</v>
      </c>
      <c r="D255" s="36"/>
      <c r="E255" s="44"/>
      <c r="F255" s="44"/>
      <c r="G255" s="44"/>
      <c r="H255" s="194"/>
      <c r="I255" s="34"/>
      <c r="J255" s="34"/>
      <c r="K255" s="34"/>
      <c r="L255" s="36"/>
      <c r="M255" s="36"/>
      <c r="N255" s="36"/>
      <c r="O255" s="36"/>
      <c r="P255" s="36"/>
      <c r="Q255" s="36"/>
      <c r="R255" s="36"/>
      <c r="S255" s="36"/>
      <c r="T255" s="36"/>
      <c r="U255" s="36">
        <f t="shared" ref="U255" si="130">SUM(H255:T255)</f>
        <v>0</v>
      </c>
      <c r="V255" s="36"/>
      <c r="W255" s="36"/>
      <c r="X255" s="36">
        <f>SUM(V255:W255)</f>
        <v>0</v>
      </c>
      <c r="Y255" s="36"/>
      <c r="Z255" s="32" t="e">
        <f t="shared" si="117"/>
        <v>#DIV/0!</v>
      </c>
      <c r="AA255" s="37"/>
    </row>
    <row r="256" spans="2:27" s="43" customFormat="1" ht="22.5" x14ac:dyDescent="0.2">
      <c r="B256" s="39" t="s">
        <v>36</v>
      </c>
      <c r="C256" s="40"/>
      <c r="D256" s="41">
        <f>+D257+D265</f>
        <v>0</v>
      </c>
      <c r="E256" s="164"/>
      <c r="F256" s="164"/>
      <c r="G256" s="164"/>
      <c r="H256" s="61">
        <f t="shared" ref="H256:Y256" si="131">+H257+H265</f>
        <v>0</v>
      </c>
      <c r="I256" s="164"/>
      <c r="J256" s="164"/>
      <c r="K256" s="164"/>
      <c r="L256" s="41">
        <f t="shared" si="131"/>
        <v>80872.44</v>
      </c>
      <c r="M256" s="41"/>
      <c r="N256" s="41"/>
      <c r="O256" s="41"/>
      <c r="P256" s="41">
        <f t="shared" si="131"/>
        <v>0</v>
      </c>
      <c r="Q256" s="41"/>
      <c r="R256" s="41"/>
      <c r="S256" s="41"/>
      <c r="T256" s="41">
        <f t="shared" si="131"/>
        <v>0</v>
      </c>
      <c r="U256" s="41">
        <f t="shared" si="131"/>
        <v>80872.44</v>
      </c>
      <c r="V256" s="41">
        <f t="shared" si="131"/>
        <v>80872.44</v>
      </c>
      <c r="W256" s="41">
        <f t="shared" si="131"/>
        <v>0</v>
      </c>
      <c r="X256" s="41">
        <f t="shared" si="131"/>
        <v>80872.44</v>
      </c>
      <c r="Y256" s="41">
        <f t="shared" si="131"/>
        <v>80872.44</v>
      </c>
      <c r="Z256" s="32" t="e">
        <f t="shared" si="117"/>
        <v>#DIV/0!</v>
      </c>
      <c r="AA256" s="42"/>
    </row>
    <row r="257" spans="2:27" s="43" customFormat="1" x14ac:dyDescent="0.2">
      <c r="B257" s="39" t="s">
        <v>37</v>
      </c>
      <c r="C257" s="40"/>
      <c r="D257" s="41">
        <f>+D258</f>
        <v>0</v>
      </c>
      <c r="E257" s="164"/>
      <c r="F257" s="164"/>
      <c r="G257" s="164"/>
      <c r="H257" s="61">
        <f t="shared" ref="H257:Y257" si="132">+H258</f>
        <v>0</v>
      </c>
      <c r="I257" s="164"/>
      <c r="J257" s="164"/>
      <c r="K257" s="164"/>
      <c r="L257" s="41">
        <f t="shared" si="132"/>
        <v>80872.44</v>
      </c>
      <c r="M257" s="41"/>
      <c r="N257" s="41"/>
      <c r="O257" s="41"/>
      <c r="P257" s="41">
        <f t="shared" si="132"/>
        <v>0</v>
      </c>
      <c r="Q257" s="41"/>
      <c r="R257" s="41"/>
      <c r="S257" s="41"/>
      <c r="T257" s="41">
        <f t="shared" si="132"/>
        <v>0</v>
      </c>
      <c r="U257" s="41">
        <f t="shared" si="132"/>
        <v>80872.44</v>
      </c>
      <c r="V257" s="41">
        <f t="shared" si="132"/>
        <v>80872.44</v>
      </c>
      <c r="W257" s="41">
        <f t="shared" si="132"/>
        <v>0</v>
      </c>
      <c r="X257" s="41">
        <f t="shared" si="132"/>
        <v>80872.44</v>
      </c>
      <c r="Y257" s="41">
        <f t="shared" si="132"/>
        <v>80872.44</v>
      </c>
      <c r="Z257" s="32" t="e">
        <f t="shared" si="117"/>
        <v>#DIV/0!</v>
      </c>
      <c r="AA257" s="42"/>
    </row>
    <row r="258" spans="2:27" s="43" customFormat="1" x14ac:dyDescent="0.2">
      <c r="B258" s="39" t="s">
        <v>38</v>
      </c>
      <c r="C258" s="40"/>
      <c r="D258" s="41">
        <f>SUM(D259:D264)</f>
        <v>0</v>
      </c>
      <c r="E258" s="164"/>
      <c r="F258" s="164"/>
      <c r="G258" s="164"/>
      <c r="H258" s="61">
        <f t="shared" ref="H258:Y258" si="133">SUM(H259:H264)</f>
        <v>0</v>
      </c>
      <c r="I258" s="164"/>
      <c r="J258" s="164"/>
      <c r="K258" s="164"/>
      <c r="L258" s="41">
        <f t="shared" si="133"/>
        <v>80872.44</v>
      </c>
      <c r="M258" s="41"/>
      <c r="N258" s="41"/>
      <c r="O258" s="41"/>
      <c r="P258" s="41">
        <f t="shared" si="133"/>
        <v>0</v>
      </c>
      <c r="Q258" s="41"/>
      <c r="R258" s="41"/>
      <c r="S258" s="41"/>
      <c r="T258" s="41">
        <f t="shared" si="133"/>
        <v>0</v>
      </c>
      <c r="U258" s="41">
        <f t="shared" si="133"/>
        <v>80872.44</v>
      </c>
      <c r="V258" s="41">
        <f t="shared" si="133"/>
        <v>80872.44</v>
      </c>
      <c r="W258" s="41">
        <f t="shared" si="133"/>
        <v>0</v>
      </c>
      <c r="X258" s="41">
        <f t="shared" si="133"/>
        <v>80872.44</v>
      </c>
      <c r="Y258" s="41">
        <f t="shared" si="133"/>
        <v>80872.44</v>
      </c>
      <c r="Z258" s="32" t="e">
        <f t="shared" si="117"/>
        <v>#DIV/0!</v>
      </c>
      <c r="AA258" s="42"/>
    </row>
    <row r="259" spans="2:27" s="16" customFormat="1" x14ac:dyDescent="0.2">
      <c r="B259" s="34" t="s">
        <v>39</v>
      </c>
      <c r="C259" s="38" t="s">
        <v>68</v>
      </c>
      <c r="D259" s="36"/>
      <c r="E259" s="44"/>
      <c r="F259" s="44"/>
      <c r="G259" s="44"/>
      <c r="H259" s="194"/>
      <c r="I259" s="34"/>
      <c r="J259" s="34"/>
      <c r="K259" s="34"/>
      <c r="L259" s="36">
        <v>80872.44</v>
      </c>
      <c r="M259" s="36"/>
      <c r="N259" s="36"/>
      <c r="O259" s="36"/>
      <c r="P259" s="36"/>
      <c r="Q259" s="36"/>
      <c r="R259" s="36"/>
      <c r="S259" s="36"/>
      <c r="T259" s="36"/>
      <c r="U259" s="36">
        <f t="shared" ref="U259:U264" si="134">SUM(H259:T259)</f>
        <v>80872.44</v>
      </c>
      <c r="V259" s="4">
        <f t="shared" ref="V259" si="135">+U259</f>
        <v>80872.44</v>
      </c>
      <c r="W259" s="36"/>
      <c r="X259" s="4">
        <f t="shared" ref="X259:X265" si="136">SUM(V259:W259)</f>
        <v>80872.44</v>
      </c>
      <c r="Y259" s="78">
        <f t="shared" ref="Y259:Y266" si="137">U259-D259</f>
        <v>80872.44</v>
      </c>
      <c r="Z259" s="32" t="e">
        <f t="shared" si="117"/>
        <v>#DIV/0!</v>
      </c>
      <c r="AA259" s="37"/>
    </row>
    <row r="260" spans="2:27" s="16" customFormat="1" x14ac:dyDescent="0.2">
      <c r="B260" s="34" t="s">
        <v>40</v>
      </c>
      <c r="C260" s="38" t="s">
        <v>69</v>
      </c>
      <c r="D260" s="36"/>
      <c r="E260" s="44"/>
      <c r="F260" s="44"/>
      <c r="G260" s="44"/>
      <c r="H260" s="194"/>
      <c r="I260" s="34"/>
      <c r="J260" s="34"/>
      <c r="K260" s="34"/>
      <c r="L260" s="36"/>
      <c r="M260" s="36"/>
      <c r="N260" s="36"/>
      <c r="O260" s="36"/>
      <c r="P260" s="36"/>
      <c r="Q260" s="36"/>
      <c r="R260" s="36"/>
      <c r="S260" s="36"/>
      <c r="T260" s="36"/>
      <c r="U260" s="36">
        <f t="shared" si="134"/>
        <v>0</v>
      </c>
      <c r="V260" s="4">
        <f>+U260</f>
        <v>0</v>
      </c>
      <c r="W260" s="36"/>
      <c r="X260" s="4">
        <f t="shared" si="136"/>
        <v>0</v>
      </c>
      <c r="Y260" s="78">
        <f t="shared" si="137"/>
        <v>0</v>
      </c>
      <c r="Z260" s="32" t="e">
        <f t="shared" si="117"/>
        <v>#DIV/0!</v>
      </c>
      <c r="AA260" s="37"/>
    </row>
    <row r="261" spans="2:27" s="16" customFormat="1" x14ac:dyDescent="0.2">
      <c r="B261" s="34" t="s">
        <v>41</v>
      </c>
      <c r="C261" s="38"/>
      <c r="D261" s="36"/>
      <c r="E261" s="44"/>
      <c r="F261" s="44"/>
      <c r="G261" s="44"/>
      <c r="H261" s="194"/>
      <c r="I261" s="34"/>
      <c r="J261" s="34"/>
      <c r="K261" s="34"/>
      <c r="L261" s="36"/>
      <c r="M261" s="36"/>
      <c r="N261" s="36"/>
      <c r="O261" s="36"/>
      <c r="P261" s="36"/>
      <c r="Q261" s="36"/>
      <c r="R261" s="36"/>
      <c r="S261" s="36"/>
      <c r="T261" s="36"/>
      <c r="U261" s="36">
        <f t="shared" si="134"/>
        <v>0</v>
      </c>
      <c r="V261" s="36"/>
      <c r="W261" s="36"/>
      <c r="X261" s="4">
        <f t="shared" si="136"/>
        <v>0</v>
      </c>
      <c r="Y261" s="78">
        <f t="shared" si="137"/>
        <v>0</v>
      </c>
      <c r="Z261" s="32" t="e">
        <f t="shared" si="117"/>
        <v>#DIV/0!</v>
      </c>
      <c r="AA261" s="37"/>
    </row>
    <row r="262" spans="2:27" s="16" customFormat="1" x14ac:dyDescent="0.2">
      <c r="B262" s="34" t="s">
        <v>42</v>
      </c>
      <c r="C262" s="38"/>
      <c r="D262" s="36"/>
      <c r="E262" s="44"/>
      <c r="F262" s="44"/>
      <c r="G262" s="44"/>
      <c r="H262" s="194"/>
      <c r="I262" s="34"/>
      <c r="J262" s="34"/>
      <c r="K262" s="34"/>
      <c r="L262" s="36"/>
      <c r="M262" s="36"/>
      <c r="N262" s="36"/>
      <c r="O262" s="36"/>
      <c r="P262" s="36"/>
      <c r="Q262" s="36"/>
      <c r="R262" s="36"/>
      <c r="S262" s="36"/>
      <c r="T262" s="36"/>
      <c r="U262" s="36">
        <f t="shared" si="134"/>
        <v>0</v>
      </c>
      <c r="V262" s="36"/>
      <c r="W262" s="36"/>
      <c r="X262" s="4">
        <f t="shared" si="136"/>
        <v>0</v>
      </c>
      <c r="Y262" s="78">
        <f t="shared" si="137"/>
        <v>0</v>
      </c>
      <c r="Z262" s="32" t="e">
        <f t="shared" si="117"/>
        <v>#DIV/0!</v>
      </c>
      <c r="AA262" s="37"/>
    </row>
    <row r="263" spans="2:27" s="16" customFormat="1" x14ac:dyDescent="0.2">
      <c r="B263" s="34" t="s">
        <v>43</v>
      </c>
      <c r="C263" s="38"/>
      <c r="D263" s="36"/>
      <c r="E263" s="44"/>
      <c r="F263" s="44"/>
      <c r="G263" s="44"/>
      <c r="H263" s="194"/>
      <c r="I263" s="34"/>
      <c r="J263" s="34"/>
      <c r="K263" s="34"/>
      <c r="L263" s="36"/>
      <c r="M263" s="36"/>
      <c r="N263" s="36"/>
      <c r="O263" s="36"/>
      <c r="P263" s="36"/>
      <c r="Q263" s="36"/>
      <c r="R263" s="36"/>
      <c r="S263" s="36"/>
      <c r="T263" s="36"/>
      <c r="U263" s="36">
        <f t="shared" si="134"/>
        <v>0</v>
      </c>
      <c r="V263" s="36"/>
      <c r="W263" s="36"/>
      <c r="X263" s="4">
        <f t="shared" si="136"/>
        <v>0</v>
      </c>
      <c r="Y263" s="78">
        <f t="shared" si="137"/>
        <v>0</v>
      </c>
      <c r="Z263" s="32" t="e">
        <f t="shared" si="117"/>
        <v>#DIV/0!</v>
      </c>
      <c r="AA263" s="37"/>
    </row>
    <row r="264" spans="2:27" s="16" customFormat="1" x14ac:dyDescent="0.2">
      <c r="B264" s="37"/>
      <c r="C264" s="38"/>
      <c r="D264" s="36"/>
      <c r="E264" s="44"/>
      <c r="F264" s="44"/>
      <c r="G264" s="44"/>
      <c r="H264" s="194"/>
      <c r="I264" s="34"/>
      <c r="J264" s="34"/>
      <c r="K264" s="34"/>
      <c r="L264" s="36"/>
      <c r="M264" s="36"/>
      <c r="N264" s="36"/>
      <c r="O264" s="36"/>
      <c r="P264" s="36"/>
      <c r="Q264" s="36"/>
      <c r="R264" s="36"/>
      <c r="S264" s="36"/>
      <c r="T264" s="36"/>
      <c r="U264" s="36">
        <f t="shared" si="134"/>
        <v>0</v>
      </c>
      <c r="V264" s="36"/>
      <c r="W264" s="36"/>
      <c r="X264" s="4">
        <f t="shared" si="136"/>
        <v>0</v>
      </c>
      <c r="Y264" s="78">
        <f t="shared" si="137"/>
        <v>0</v>
      </c>
      <c r="Z264" s="32" t="e">
        <f t="shared" si="117"/>
        <v>#DIV/0!</v>
      </c>
      <c r="AA264" s="37"/>
    </row>
    <row r="265" spans="2:27" s="43" customFormat="1" x14ac:dyDescent="0.2">
      <c r="B265" s="39" t="s">
        <v>44</v>
      </c>
      <c r="C265" s="40"/>
      <c r="D265" s="41">
        <f>SUM(D266:D271)</f>
        <v>0</v>
      </c>
      <c r="E265" s="164"/>
      <c r="F265" s="164"/>
      <c r="G265" s="164"/>
      <c r="H265" s="61">
        <f t="shared" ref="H265:W265" si="138">SUM(H266:H271)</f>
        <v>0</v>
      </c>
      <c r="I265" s="164"/>
      <c r="J265" s="164"/>
      <c r="K265" s="164"/>
      <c r="L265" s="41">
        <f t="shared" si="138"/>
        <v>0</v>
      </c>
      <c r="M265" s="41"/>
      <c r="N265" s="41"/>
      <c r="O265" s="41"/>
      <c r="P265" s="41">
        <f t="shared" si="138"/>
        <v>0</v>
      </c>
      <c r="Q265" s="41"/>
      <c r="R265" s="41"/>
      <c r="S265" s="41"/>
      <c r="T265" s="41">
        <f t="shared" si="138"/>
        <v>0</v>
      </c>
      <c r="U265" s="41">
        <f t="shared" si="138"/>
        <v>0</v>
      </c>
      <c r="V265" s="41">
        <f t="shared" si="138"/>
        <v>0</v>
      </c>
      <c r="W265" s="41">
        <f t="shared" si="138"/>
        <v>0</v>
      </c>
      <c r="X265" s="4">
        <f t="shared" si="136"/>
        <v>0</v>
      </c>
      <c r="Y265" s="78">
        <f t="shared" si="137"/>
        <v>0</v>
      </c>
      <c r="Z265" s="32" t="e">
        <f t="shared" si="117"/>
        <v>#DIV/0!</v>
      </c>
      <c r="AA265" s="42"/>
    </row>
    <row r="266" spans="2:27" s="16" customFormat="1" ht="22.5" x14ac:dyDescent="0.2">
      <c r="B266" s="55" t="s">
        <v>34</v>
      </c>
      <c r="C266" s="38"/>
      <c r="D266" s="36"/>
      <c r="E266" s="44"/>
      <c r="F266" s="44"/>
      <c r="G266" s="44"/>
      <c r="H266" s="191"/>
      <c r="I266" s="37"/>
      <c r="J266" s="37"/>
      <c r="K266" s="37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78">
        <f t="shared" si="137"/>
        <v>0</v>
      </c>
      <c r="Z266" s="32" t="e">
        <f t="shared" si="117"/>
        <v>#DIV/0!</v>
      </c>
      <c r="AA266" s="37"/>
    </row>
    <row r="267" spans="2:27" s="16" customFormat="1" hidden="1" x14ac:dyDescent="0.2">
      <c r="B267" s="34" t="s">
        <v>45</v>
      </c>
      <c r="C267" s="38"/>
      <c r="D267" s="36"/>
      <c r="E267" s="44"/>
      <c r="F267" s="44"/>
      <c r="G267" s="44"/>
      <c r="H267" s="191"/>
      <c r="I267" s="37"/>
      <c r="J267" s="37"/>
      <c r="K267" s="37"/>
      <c r="L267" s="36"/>
      <c r="M267" s="36"/>
      <c r="N267" s="36"/>
      <c r="O267" s="36"/>
      <c r="P267" s="36"/>
      <c r="Q267" s="36"/>
      <c r="R267" s="36"/>
      <c r="S267" s="36"/>
      <c r="T267" s="36"/>
      <c r="U267" s="36">
        <f t="shared" ref="U267:U271" si="139">SUM(H267:T267)</f>
        <v>0</v>
      </c>
      <c r="V267" s="36"/>
      <c r="W267" s="36"/>
      <c r="X267" s="36"/>
      <c r="Y267" s="36"/>
      <c r="Z267" s="32" t="e">
        <f t="shared" si="117"/>
        <v>#DIV/0!</v>
      </c>
      <c r="AA267" s="37"/>
    </row>
    <row r="268" spans="2:27" s="16" customFormat="1" hidden="1" x14ac:dyDescent="0.2">
      <c r="B268" s="34" t="s">
        <v>41</v>
      </c>
      <c r="C268" s="38"/>
      <c r="D268" s="36"/>
      <c r="E268" s="44"/>
      <c r="F268" s="44"/>
      <c r="G268" s="44"/>
      <c r="H268" s="191"/>
      <c r="I268" s="37"/>
      <c r="J268" s="37"/>
      <c r="K268" s="37"/>
      <c r="L268" s="36"/>
      <c r="M268" s="36"/>
      <c r="N268" s="36"/>
      <c r="O268" s="36"/>
      <c r="P268" s="36"/>
      <c r="Q268" s="36"/>
      <c r="R268" s="36"/>
      <c r="S268" s="36"/>
      <c r="T268" s="36"/>
      <c r="U268" s="36">
        <f t="shared" si="139"/>
        <v>0</v>
      </c>
      <c r="V268" s="36"/>
      <c r="W268" s="36"/>
      <c r="X268" s="36"/>
      <c r="Y268" s="36"/>
      <c r="Z268" s="32" t="e">
        <f t="shared" si="117"/>
        <v>#DIV/0!</v>
      </c>
      <c r="AA268" s="37"/>
    </row>
    <row r="269" spans="2:27" s="16" customFormat="1" hidden="1" x14ac:dyDescent="0.2">
      <c r="B269" s="34" t="s">
        <v>42</v>
      </c>
      <c r="C269" s="38"/>
      <c r="D269" s="36"/>
      <c r="E269" s="44"/>
      <c r="F269" s="44"/>
      <c r="G269" s="44"/>
      <c r="H269" s="191"/>
      <c r="I269" s="37"/>
      <c r="J269" s="37"/>
      <c r="K269" s="37"/>
      <c r="L269" s="36"/>
      <c r="M269" s="36"/>
      <c r="N269" s="36"/>
      <c r="O269" s="36"/>
      <c r="P269" s="36"/>
      <c r="Q269" s="36"/>
      <c r="R269" s="36"/>
      <c r="S269" s="36"/>
      <c r="T269" s="36"/>
      <c r="U269" s="36">
        <f t="shared" si="139"/>
        <v>0</v>
      </c>
      <c r="V269" s="36"/>
      <c r="W269" s="36"/>
      <c r="X269" s="36"/>
      <c r="Y269" s="36"/>
      <c r="Z269" s="32" t="e">
        <f t="shared" si="117"/>
        <v>#DIV/0!</v>
      </c>
      <c r="AA269" s="37"/>
    </row>
    <row r="270" spans="2:27" s="16" customFormat="1" hidden="1" x14ac:dyDescent="0.2">
      <c r="B270" s="34" t="s">
        <v>43</v>
      </c>
      <c r="C270" s="38"/>
      <c r="D270" s="36"/>
      <c r="E270" s="44"/>
      <c r="F270" s="44"/>
      <c r="G270" s="44"/>
      <c r="H270" s="191"/>
      <c r="I270" s="37"/>
      <c r="J270" s="37"/>
      <c r="K270" s="37"/>
      <c r="L270" s="36"/>
      <c r="M270" s="36"/>
      <c r="N270" s="36"/>
      <c r="O270" s="36"/>
      <c r="P270" s="36"/>
      <c r="Q270" s="36"/>
      <c r="R270" s="36"/>
      <c r="S270" s="36"/>
      <c r="T270" s="36"/>
      <c r="U270" s="36">
        <f t="shared" si="139"/>
        <v>0</v>
      </c>
      <c r="V270" s="36"/>
      <c r="W270" s="36"/>
      <c r="X270" s="36"/>
      <c r="Y270" s="36"/>
      <c r="Z270" s="32" t="e">
        <f t="shared" si="117"/>
        <v>#DIV/0!</v>
      </c>
      <c r="AA270" s="37"/>
    </row>
    <row r="271" spans="2:27" s="16" customFormat="1" hidden="1" x14ac:dyDescent="0.2">
      <c r="B271" s="37"/>
      <c r="C271" s="38"/>
      <c r="D271" s="36"/>
      <c r="E271" s="44"/>
      <c r="F271" s="44"/>
      <c r="G271" s="44"/>
      <c r="H271" s="191"/>
      <c r="I271" s="37"/>
      <c r="J271" s="37"/>
      <c r="K271" s="37"/>
      <c r="L271" s="36"/>
      <c r="M271" s="36"/>
      <c r="N271" s="36"/>
      <c r="O271" s="36"/>
      <c r="P271" s="36"/>
      <c r="Q271" s="36"/>
      <c r="R271" s="36"/>
      <c r="S271" s="36"/>
      <c r="T271" s="36"/>
      <c r="U271" s="36">
        <f t="shared" si="139"/>
        <v>0</v>
      </c>
      <c r="V271" s="36"/>
      <c r="W271" s="36"/>
      <c r="X271" s="36"/>
      <c r="Y271" s="36"/>
      <c r="Z271" s="32" t="e">
        <f t="shared" si="117"/>
        <v>#DIV/0!</v>
      </c>
      <c r="AA271" s="37"/>
    </row>
    <row r="272" spans="2:27" s="16" customFormat="1" x14ac:dyDescent="0.2">
      <c r="B272" s="123" t="s">
        <v>93</v>
      </c>
      <c r="C272" s="124"/>
      <c r="D272" s="125">
        <f>+D224+D256</f>
        <v>3211200</v>
      </c>
      <c r="E272" s="164"/>
      <c r="F272" s="164"/>
      <c r="G272" s="164"/>
      <c r="H272" s="61">
        <f t="shared" ref="H272:Y272" si="140">+H224+H256</f>
        <v>2380918.0699999998</v>
      </c>
      <c r="I272" s="164"/>
      <c r="J272" s="164"/>
      <c r="K272" s="164"/>
      <c r="L272" s="125">
        <f t="shared" si="140"/>
        <v>365237.19</v>
      </c>
      <c r="M272" s="125"/>
      <c r="N272" s="125"/>
      <c r="O272" s="125"/>
      <c r="P272" s="125">
        <f t="shared" si="140"/>
        <v>0</v>
      </c>
      <c r="Q272" s="125"/>
      <c r="R272" s="125"/>
      <c r="S272" s="125"/>
      <c r="T272" s="125">
        <f t="shared" si="140"/>
        <v>0</v>
      </c>
      <c r="U272" s="125">
        <f t="shared" si="140"/>
        <v>2746155.26</v>
      </c>
      <c r="V272" s="125">
        <f t="shared" si="140"/>
        <v>2746155.26</v>
      </c>
      <c r="W272" s="125">
        <f t="shared" si="140"/>
        <v>0</v>
      </c>
      <c r="X272" s="125">
        <f t="shared" si="140"/>
        <v>2746155.26</v>
      </c>
      <c r="Y272" s="125">
        <f t="shared" si="140"/>
        <v>-465044.73999999993</v>
      </c>
      <c r="Z272" s="126"/>
      <c r="AA272" s="127"/>
    </row>
    <row r="273" spans="2:28" s="16" customFormat="1" x14ac:dyDescent="0.2">
      <c r="B273" s="128" t="s">
        <v>94</v>
      </c>
      <c r="C273" s="129"/>
      <c r="D273" s="130"/>
      <c r="E273" s="216"/>
      <c r="F273" s="216"/>
      <c r="G273" s="216"/>
      <c r="H273" s="195"/>
      <c r="I273" s="216"/>
      <c r="J273" s="216"/>
      <c r="K273" s="216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1"/>
      <c r="AA273" s="132"/>
    </row>
    <row r="274" spans="2:28" s="33" customFormat="1" x14ac:dyDescent="0.2">
      <c r="B274" s="28" t="s">
        <v>18</v>
      </c>
      <c r="C274" s="29"/>
      <c r="D274" s="30"/>
      <c r="E274" s="215"/>
      <c r="F274" s="215"/>
      <c r="G274" s="215"/>
      <c r="H274" s="189"/>
      <c r="I274" s="31"/>
      <c r="J274" s="31"/>
      <c r="K274" s="31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2"/>
      <c r="AA274" s="31"/>
    </row>
    <row r="275" spans="2:28" s="33" customFormat="1" x14ac:dyDescent="0.2">
      <c r="B275" s="28" t="s">
        <v>19</v>
      </c>
      <c r="C275" s="29"/>
      <c r="D275" s="30">
        <f>+D276</f>
        <v>6007000</v>
      </c>
      <c r="E275" s="215"/>
      <c r="F275" s="215"/>
      <c r="G275" s="215"/>
      <c r="H275" s="190">
        <f t="shared" ref="H275:Y275" si="141">+H276</f>
        <v>887202.05</v>
      </c>
      <c r="I275" s="215"/>
      <c r="J275" s="215"/>
      <c r="K275" s="215"/>
      <c r="L275" s="30">
        <f t="shared" si="141"/>
        <v>1547212.12</v>
      </c>
      <c r="M275" s="30"/>
      <c r="N275" s="30"/>
      <c r="O275" s="30"/>
      <c r="P275" s="30">
        <f t="shared" si="141"/>
        <v>0</v>
      </c>
      <c r="Q275" s="30"/>
      <c r="R275" s="30"/>
      <c r="S275" s="30"/>
      <c r="T275" s="30">
        <f t="shared" si="141"/>
        <v>0</v>
      </c>
      <c r="U275" s="30">
        <f t="shared" si="141"/>
        <v>2434414.17</v>
      </c>
      <c r="V275" s="30">
        <f t="shared" si="141"/>
        <v>3015809.05</v>
      </c>
      <c r="W275" s="30">
        <f t="shared" si="141"/>
        <v>0</v>
      </c>
      <c r="X275" s="30">
        <f t="shared" si="141"/>
        <v>3015809.05</v>
      </c>
      <c r="Y275" s="30">
        <f t="shared" si="141"/>
        <v>-1580298.7099999997</v>
      </c>
      <c r="Z275" s="32">
        <f t="shared" ref="Z275:Z322" si="142">+Y275/D275</f>
        <v>-0.26307619610454464</v>
      </c>
      <c r="AA275" s="31"/>
      <c r="AB275" s="166">
        <f>+V275-8817248</f>
        <v>-5801438.9500000002</v>
      </c>
    </row>
    <row r="276" spans="2:28" s="33" customFormat="1" x14ac:dyDescent="0.2">
      <c r="B276" s="28" t="s">
        <v>20</v>
      </c>
      <c r="C276" s="29"/>
      <c r="D276" s="30">
        <f>+D277+D284</f>
        <v>6007000</v>
      </c>
      <c r="E276" s="215"/>
      <c r="F276" s="215"/>
      <c r="G276" s="215"/>
      <c r="H276" s="190">
        <f t="shared" ref="H276:Y276" si="143">+H277+H284</f>
        <v>887202.05</v>
      </c>
      <c r="I276" s="215"/>
      <c r="J276" s="215"/>
      <c r="K276" s="215"/>
      <c r="L276" s="30">
        <f t="shared" si="143"/>
        <v>1547212.12</v>
      </c>
      <c r="M276" s="30"/>
      <c r="N276" s="30"/>
      <c r="O276" s="30"/>
      <c r="P276" s="30">
        <f t="shared" si="143"/>
        <v>0</v>
      </c>
      <c r="Q276" s="30"/>
      <c r="R276" s="30"/>
      <c r="S276" s="30"/>
      <c r="T276" s="30">
        <f t="shared" si="143"/>
        <v>0</v>
      </c>
      <c r="U276" s="30">
        <f t="shared" si="143"/>
        <v>2434414.17</v>
      </c>
      <c r="V276" s="30">
        <f t="shared" si="143"/>
        <v>3015809.05</v>
      </c>
      <c r="W276" s="30">
        <f t="shared" si="143"/>
        <v>0</v>
      </c>
      <c r="X276" s="30">
        <f t="shared" si="143"/>
        <v>3015809.05</v>
      </c>
      <c r="Y276" s="30">
        <f t="shared" si="143"/>
        <v>-1580298.7099999997</v>
      </c>
      <c r="Z276" s="32">
        <f t="shared" si="142"/>
        <v>-0.26307619610454464</v>
      </c>
      <c r="AA276" s="31"/>
    </row>
    <row r="277" spans="2:28" s="33" customFormat="1" x14ac:dyDescent="0.2">
      <c r="B277" s="28" t="s">
        <v>21</v>
      </c>
      <c r="C277" s="29"/>
      <c r="D277" s="30">
        <f>SUM(D278:D283)</f>
        <v>3675000</v>
      </c>
      <c r="E277" s="215"/>
      <c r="F277" s="215"/>
      <c r="G277" s="215"/>
      <c r="H277" s="190">
        <f t="shared" ref="H277:Y277" si="144">SUM(H278:H283)</f>
        <v>0</v>
      </c>
      <c r="I277" s="215"/>
      <c r="J277" s="215"/>
      <c r="K277" s="215"/>
      <c r="L277" s="30">
        <f t="shared" si="144"/>
        <v>0</v>
      </c>
      <c r="M277" s="30"/>
      <c r="N277" s="30"/>
      <c r="O277" s="30"/>
      <c r="P277" s="30">
        <f t="shared" si="144"/>
        <v>0</v>
      </c>
      <c r="Q277" s="30"/>
      <c r="R277" s="30"/>
      <c r="S277" s="30"/>
      <c r="T277" s="30">
        <f t="shared" si="144"/>
        <v>0</v>
      </c>
      <c r="U277" s="30">
        <f t="shared" si="144"/>
        <v>0</v>
      </c>
      <c r="V277" s="30">
        <f t="shared" si="144"/>
        <v>0</v>
      </c>
      <c r="W277" s="30">
        <f t="shared" si="144"/>
        <v>0</v>
      </c>
      <c r="X277" s="30">
        <f t="shared" si="144"/>
        <v>0</v>
      </c>
      <c r="Y277" s="30">
        <f t="shared" si="144"/>
        <v>-3675000</v>
      </c>
      <c r="Z277" s="32">
        <f t="shared" si="142"/>
        <v>-1</v>
      </c>
      <c r="AA277" s="31"/>
    </row>
    <row r="278" spans="2:28" s="16" customFormat="1" hidden="1" x14ac:dyDescent="0.2">
      <c r="B278" s="34" t="s">
        <v>22</v>
      </c>
      <c r="C278" s="35">
        <v>4010101001</v>
      </c>
      <c r="D278" s="36"/>
      <c r="E278" s="44"/>
      <c r="F278" s="44"/>
      <c r="G278" s="44"/>
      <c r="H278" s="191"/>
      <c r="I278" s="37"/>
      <c r="J278" s="37"/>
      <c r="K278" s="37"/>
      <c r="L278" s="36"/>
      <c r="M278" s="36"/>
      <c r="N278" s="36"/>
      <c r="O278" s="36"/>
      <c r="P278" s="36"/>
      <c r="Q278" s="36"/>
      <c r="R278" s="36"/>
      <c r="S278" s="36"/>
      <c r="T278" s="36"/>
      <c r="U278" s="36">
        <f t="shared" ref="U278:U295" si="145">SUM(H278:T278)</f>
        <v>0</v>
      </c>
      <c r="V278" s="36"/>
      <c r="W278" s="36"/>
      <c r="X278" s="36"/>
      <c r="Y278" s="36"/>
      <c r="Z278" s="32" t="e">
        <f t="shared" si="142"/>
        <v>#DIV/0!</v>
      </c>
      <c r="AA278" s="37"/>
    </row>
    <row r="279" spans="2:28" s="16" customFormat="1" hidden="1" x14ac:dyDescent="0.2">
      <c r="B279" s="34" t="s">
        <v>23</v>
      </c>
      <c r="C279" s="35">
        <v>4010303001</v>
      </c>
      <c r="D279" s="36"/>
      <c r="E279" s="44"/>
      <c r="F279" s="44"/>
      <c r="G279" s="44"/>
      <c r="H279" s="191"/>
      <c r="I279" s="37"/>
      <c r="J279" s="37"/>
      <c r="K279" s="37"/>
      <c r="L279" s="36"/>
      <c r="M279" s="36"/>
      <c r="N279" s="36"/>
      <c r="O279" s="36"/>
      <c r="P279" s="36"/>
      <c r="Q279" s="36"/>
      <c r="R279" s="36"/>
      <c r="S279" s="36"/>
      <c r="T279" s="36"/>
      <c r="U279" s="36">
        <f t="shared" si="145"/>
        <v>0</v>
      </c>
      <c r="V279" s="36"/>
      <c r="W279" s="36"/>
      <c r="X279" s="36"/>
      <c r="Y279" s="36"/>
      <c r="Z279" s="32" t="e">
        <f t="shared" si="142"/>
        <v>#DIV/0!</v>
      </c>
      <c r="AA279" s="37"/>
    </row>
    <row r="280" spans="2:28" s="16" customFormat="1" hidden="1" x14ac:dyDescent="0.2">
      <c r="B280" s="34" t="s">
        <v>24</v>
      </c>
      <c r="C280" s="35">
        <v>4010303002</v>
      </c>
      <c r="D280" s="36"/>
      <c r="E280" s="44"/>
      <c r="F280" s="44"/>
      <c r="G280" s="44"/>
      <c r="H280" s="191"/>
      <c r="I280" s="37"/>
      <c r="J280" s="37"/>
      <c r="K280" s="37"/>
      <c r="L280" s="36"/>
      <c r="M280" s="36"/>
      <c r="N280" s="36"/>
      <c r="O280" s="36"/>
      <c r="P280" s="36"/>
      <c r="Q280" s="36"/>
      <c r="R280" s="36"/>
      <c r="S280" s="36"/>
      <c r="T280" s="36"/>
      <c r="U280" s="36">
        <f t="shared" si="145"/>
        <v>0</v>
      </c>
      <c r="V280" s="36"/>
      <c r="W280" s="36"/>
      <c r="X280" s="36"/>
      <c r="Y280" s="36"/>
      <c r="Z280" s="32" t="e">
        <f t="shared" si="142"/>
        <v>#DIV/0!</v>
      </c>
      <c r="AA280" s="37"/>
    </row>
    <row r="281" spans="2:28" s="16" customFormat="1" hidden="1" x14ac:dyDescent="0.2">
      <c r="B281" s="34" t="s">
        <v>25</v>
      </c>
      <c r="C281" s="35">
        <v>4010104000</v>
      </c>
      <c r="D281" s="36"/>
      <c r="E281" s="44"/>
      <c r="F281" s="44"/>
      <c r="G281" s="44"/>
      <c r="H281" s="191"/>
      <c r="I281" s="37"/>
      <c r="J281" s="37"/>
      <c r="K281" s="37"/>
      <c r="L281" s="36"/>
      <c r="M281" s="36"/>
      <c r="N281" s="36"/>
      <c r="O281" s="36"/>
      <c r="P281" s="36"/>
      <c r="Q281" s="36"/>
      <c r="R281" s="36"/>
      <c r="S281" s="36"/>
      <c r="T281" s="36"/>
      <c r="U281" s="36">
        <f t="shared" si="145"/>
        <v>0</v>
      </c>
      <c r="V281" s="36"/>
      <c r="W281" s="36"/>
      <c r="X281" s="36"/>
      <c r="Y281" s="36"/>
      <c r="Z281" s="32" t="e">
        <f t="shared" si="142"/>
        <v>#DIV/0!</v>
      </c>
      <c r="AA281" s="37"/>
    </row>
    <row r="282" spans="2:28" s="16" customFormat="1" hidden="1" x14ac:dyDescent="0.2">
      <c r="B282" s="34" t="s">
        <v>26</v>
      </c>
      <c r="C282" s="38"/>
      <c r="D282" s="36"/>
      <c r="E282" s="44"/>
      <c r="F282" s="44"/>
      <c r="G282" s="44"/>
      <c r="H282" s="191"/>
      <c r="I282" s="37"/>
      <c r="J282" s="37"/>
      <c r="K282" s="37"/>
      <c r="L282" s="36"/>
      <c r="M282" s="36"/>
      <c r="N282" s="36"/>
      <c r="O282" s="36"/>
      <c r="P282" s="36"/>
      <c r="Q282" s="36"/>
      <c r="R282" s="36"/>
      <c r="S282" s="36"/>
      <c r="T282" s="36"/>
      <c r="U282" s="36">
        <f t="shared" si="145"/>
        <v>0</v>
      </c>
      <c r="V282" s="36"/>
      <c r="W282" s="36"/>
      <c r="X282" s="36"/>
      <c r="Y282" s="36"/>
      <c r="Z282" s="32" t="e">
        <f t="shared" si="142"/>
        <v>#DIV/0!</v>
      </c>
      <c r="AA282" s="37"/>
    </row>
    <row r="283" spans="2:28" s="16" customFormat="1" x14ac:dyDescent="0.2">
      <c r="B283" s="34" t="s">
        <v>70</v>
      </c>
      <c r="C283" s="38" t="s">
        <v>71</v>
      </c>
      <c r="D283" s="36">
        <v>3675000</v>
      </c>
      <c r="E283" s="44"/>
      <c r="F283" s="44"/>
      <c r="G283" s="44"/>
      <c r="H283" s="196"/>
      <c r="I283" s="45"/>
      <c r="J283" s="45"/>
      <c r="K283" s="45"/>
      <c r="L283" s="36"/>
      <c r="M283" s="36"/>
      <c r="N283" s="36"/>
      <c r="O283" s="36"/>
      <c r="P283" s="36"/>
      <c r="Q283" s="36"/>
      <c r="R283" s="36"/>
      <c r="S283" s="36"/>
      <c r="T283" s="36"/>
      <c r="U283" s="36">
        <f t="shared" si="145"/>
        <v>0</v>
      </c>
      <c r="V283" s="36">
        <f>+U283</f>
        <v>0</v>
      </c>
      <c r="W283" s="36"/>
      <c r="X283" s="36">
        <f t="shared" ref="X283:X295" si="146">SUM(V283:W283)</f>
        <v>0</v>
      </c>
      <c r="Y283" s="78">
        <f>U283-D283</f>
        <v>-3675000</v>
      </c>
      <c r="Z283" s="32">
        <f t="shared" si="142"/>
        <v>-1</v>
      </c>
      <c r="AA283" s="37"/>
    </row>
    <row r="284" spans="2:28" s="43" customFormat="1" x14ac:dyDescent="0.2">
      <c r="B284" s="39" t="s">
        <v>27</v>
      </c>
      <c r="C284" s="40"/>
      <c r="D284" s="41">
        <f>SUM(D285:D295)</f>
        <v>2332000</v>
      </c>
      <c r="E284" s="164"/>
      <c r="F284" s="164"/>
      <c r="G284" s="164"/>
      <c r="H284" s="61">
        <f t="shared" ref="H284:T284" si="147">SUM(H285:H295)</f>
        <v>887202.05</v>
      </c>
      <c r="I284" s="164"/>
      <c r="J284" s="164"/>
      <c r="K284" s="164"/>
      <c r="L284" s="41">
        <f t="shared" si="147"/>
        <v>1547212.12</v>
      </c>
      <c r="M284" s="41"/>
      <c r="N284" s="41"/>
      <c r="O284" s="41"/>
      <c r="P284" s="41">
        <f t="shared" si="147"/>
        <v>0</v>
      </c>
      <c r="Q284" s="41"/>
      <c r="R284" s="41"/>
      <c r="S284" s="41"/>
      <c r="T284" s="41">
        <f t="shared" si="147"/>
        <v>0</v>
      </c>
      <c r="U284" s="41">
        <f t="shared" si="145"/>
        <v>2434414.17</v>
      </c>
      <c r="V284" s="41">
        <f t="shared" ref="V284:Y284" si="148">SUM(V285:V295)</f>
        <v>3015809.05</v>
      </c>
      <c r="W284" s="41">
        <f t="shared" si="148"/>
        <v>0</v>
      </c>
      <c r="X284" s="41">
        <f t="shared" si="148"/>
        <v>3015809.05</v>
      </c>
      <c r="Y284" s="41">
        <f t="shared" si="148"/>
        <v>2094701.2900000003</v>
      </c>
      <c r="Z284" s="32">
        <f t="shared" si="142"/>
        <v>0.8982424056603775</v>
      </c>
      <c r="AA284" s="42"/>
    </row>
    <row r="285" spans="2:28" s="16" customFormat="1" x14ac:dyDescent="0.2">
      <c r="B285" s="34" t="s">
        <v>77</v>
      </c>
      <c r="C285" s="38" t="s">
        <v>72</v>
      </c>
      <c r="D285" s="36">
        <v>466000</v>
      </c>
      <c r="E285" s="44">
        <v>1100</v>
      </c>
      <c r="F285" s="44">
        <f>+[3]feb!$D$61-E285</f>
        <v>3100</v>
      </c>
      <c r="G285" s="44">
        <v>436303</v>
      </c>
      <c r="H285" s="192">
        <v>440503</v>
      </c>
      <c r="I285" s="44">
        <v>4000</v>
      </c>
      <c r="J285" s="44">
        <v>50630</v>
      </c>
      <c r="K285" s="44">
        <v>7800</v>
      </c>
      <c r="L285" s="36">
        <v>58430</v>
      </c>
      <c r="M285" s="36"/>
      <c r="N285" s="36"/>
      <c r="O285" s="36"/>
      <c r="P285" s="36"/>
      <c r="Q285" s="36"/>
      <c r="R285" s="36"/>
      <c r="S285" s="36"/>
      <c r="T285" s="36"/>
      <c r="U285" s="36">
        <f t="shared" si="145"/>
        <v>561363</v>
      </c>
      <c r="V285" s="36">
        <f>+U285</f>
        <v>561363</v>
      </c>
      <c r="W285" s="36"/>
      <c r="X285" s="36">
        <f t="shared" si="146"/>
        <v>561363</v>
      </c>
      <c r="Y285" s="51">
        <f t="shared" ref="Y285:Y295" si="149">U285-D285</f>
        <v>95363</v>
      </c>
      <c r="Z285" s="32">
        <f t="shared" si="142"/>
        <v>0.20464163090128756</v>
      </c>
      <c r="AA285" s="37"/>
    </row>
    <row r="286" spans="2:28" s="16" customFormat="1" x14ac:dyDescent="0.2">
      <c r="B286" s="34" t="s">
        <v>28</v>
      </c>
      <c r="C286" s="38" t="s">
        <v>59</v>
      </c>
      <c r="D286" s="36">
        <v>23000</v>
      </c>
      <c r="E286" s="44">
        <v>1000</v>
      </c>
      <c r="F286" s="44">
        <v>1125</v>
      </c>
      <c r="G286" s="44">
        <v>1000</v>
      </c>
      <c r="H286" s="192">
        <v>3125</v>
      </c>
      <c r="I286" s="44">
        <v>500</v>
      </c>
      <c r="J286" s="44">
        <v>600</v>
      </c>
      <c r="K286" s="44">
        <v>1000</v>
      </c>
      <c r="L286" s="36">
        <v>1600</v>
      </c>
      <c r="M286" s="36"/>
      <c r="N286" s="36"/>
      <c r="O286" s="36"/>
      <c r="P286" s="36"/>
      <c r="Q286" s="36"/>
      <c r="R286" s="36"/>
      <c r="S286" s="36"/>
      <c r="T286" s="36"/>
      <c r="U286" s="36">
        <f t="shared" si="145"/>
        <v>6825</v>
      </c>
      <c r="V286" s="36">
        <f>+U286</f>
        <v>6825</v>
      </c>
      <c r="W286" s="36"/>
      <c r="X286" s="36">
        <f t="shared" si="146"/>
        <v>6825</v>
      </c>
      <c r="Y286" s="51">
        <f t="shared" si="149"/>
        <v>-16175</v>
      </c>
      <c r="Z286" s="32">
        <f t="shared" si="142"/>
        <v>-0.70326086956521738</v>
      </c>
      <c r="AA286" s="37"/>
    </row>
    <row r="287" spans="2:28" s="54" customFormat="1" ht="33.75" x14ac:dyDescent="0.2">
      <c r="B287" s="47" t="s">
        <v>78</v>
      </c>
      <c r="C287" s="38" t="s">
        <v>73</v>
      </c>
      <c r="D287" s="48">
        <v>7000</v>
      </c>
      <c r="E287" s="49">
        <v>2600</v>
      </c>
      <c r="F287" s="49">
        <f>+[3]feb!$D$63-E287</f>
        <v>3725</v>
      </c>
      <c r="G287" s="49">
        <v>5386</v>
      </c>
      <c r="H287" s="193">
        <v>10511</v>
      </c>
      <c r="I287" s="49">
        <v>5325</v>
      </c>
      <c r="J287" s="49">
        <v>3697</v>
      </c>
      <c r="K287" s="49">
        <v>7975</v>
      </c>
      <c r="L287" s="48">
        <v>11672</v>
      </c>
      <c r="M287" s="36"/>
      <c r="N287" s="48"/>
      <c r="O287" s="48"/>
      <c r="P287" s="48"/>
      <c r="Q287" s="48"/>
      <c r="R287" s="48"/>
      <c r="S287" s="48"/>
      <c r="T287" s="48"/>
      <c r="U287" s="48">
        <f t="shared" si="145"/>
        <v>39180</v>
      </c>
      <c r="V287" s="48">
        <v>10636</v>
      </c>
      <c r="W287" s="48"/>
      <c r="X287" s="48">
        <f t="shared" si="146"/>
        <v>10636</v>
      </c>
      <c r="Y287" s="51">
        <f t="shared" si="149"/>
        <v>32180</v>
      </c>
      <c r="Z287" s="52">
        <f t="shared" si="142"/>
        <v>4.597142857142857</v>
      </c>
      <c r="AA287" s="179" t="s">
        <v>137</v>
      </c>
    </row>
    <row r="288" spans="2:28" s="16" customFormat="1" x14ac:dyDescent="0.2">
      <c r="B288" s="34" t="s">
        <v>63</v>
      </c>
      <c r="C288" s="38" t="s">
        <v>64</v>
      </c>
      <c r="D288" s="36"/>
      <c r="E288" s="44"/>
      <c r="F288" s="44"/>
      <c r="G288" s="44"/>
      <c r="H288" s="192"/>
      <c r="I288" s="44"/>
      <c r="J288" s="44"/>
      <c r="K288" s="44">
        <v>0</v>
      </c>
      <c r="L288" s="36"/>
      <c r="M288" s="36"/>
      <c r="N288" s="36"/>
      <c r="O288" s="36"/>
      <c r="P288" s="36"/>
      <c r="Q288" s="36"/>
      <c r="R288" s="36"/>
      <c r="S288" s="36"/>
      <c r="T288" s="36"/>
      <c r="U288" s="36">
        <f t="shared" si="145"/>
        <v>0</v>
      </c>
      <c r="V288" s="36">
        <f t="shared" ref="V288:V292" si="150">+U288</f>
        <v>0</v>
      </c>
      <c r="W288" s="36"/>
      <c r="X288" s="36">
        <f t="shared" si="146"/>
        <v>0</v>
      </c>
      <c r="Y288" s="51">
        <f t="shared" si="149"/>
        <v>0</v>
      </c>
      <c r="Z288" s="32" t="e">
        <f t="shared" si="142"/>
        <v>#DIV/0!</v>
      </c>
      <c r="AA288" s="37"/>
    </row>
    <row r="289" spans="2:27" s="16" customFormat="1" x14ac:dyDescent="0.2">
      <c r="B289" s="34" t="s">
        <v>76</v>
      </c>
      <c r="C289" s="38" t="s">
        <v>75</v>
      </c>
      <c r="D289" s="36"/>
      <c r="E289" s="44"/>
      <c r="F289" s="44"/>
      <c r="G289" s="44"/>
      <c r="H289" s="192"/>
      <c r="I289" s="44"/>
      <c r="J289" s="44"/>
      <c r="K289" s="44">
        <v>0</v>
      </c>
      <c r="L289" s="36"/>
      <c r="M289" s="36"/>
      <c r="N289" s="36"/>
      <c r="O289" s="36"/>
      <c r="P289" s="36"/>
      <c r="Q289" s="36"/>
      <c r="R289" s="36"/>
      <c r="S289" s="36"/>
      <c r="T289" s="36"/>
      <c r="U289" s="36">
        <f t="shared" si="145"/>
        <v>0</v>
      </c>
      <c r="V289" s="36">
        <f t="shared" si="150"/>
        <v>0</v>
      </c>
      <c r="W289" s="36"/>
      <c r="X289" s="36">
        <f t="shared" si="146"/>
        <v>0</v>
      </c>
      <c r="Y289" s="51">
        <f t="shared" si="149"/>
        <v>0</v>
      </c>
      <c r="Z289" s="32" t="e">
        <f t="shared" si="142"/>
        <v>#DIV/0!</v>
      </c>
      <c r="AA289" s="37"/>
    </row>
    <row r="290" spans="2:27" s="16" customFormat="1" x14ac:dyDescent="0.2">
      <c r="B290" s="34" t="s">
        <v>80</v>
      </c>
      <c r="C290" s="38" t="s">
        <v>74</v>
      </c>
      <c r="D290" s="36"/>
      <c r="E290" s="44"/>
      <c r="F290" s="44"/>
      <c r="G290" s="44"/>
      <c r="H290" s="192"/>
      <c r="I290" s="44"/>
      <c r="J290" s="44"/>
      <c r="K290" s="44">
        <v>0</v>
      </c>
      <c r="L290" s="36"/>
      <c r="M290" s="36"/>
      <c r="N290" s="36"/>
      <c r="O290" s="36"/>
      <c r="P290" s="36"/>
      <c r="Q290" s="36"/>
      <c r="R290" s="36"/>
      <c r="S290" s="36"/>
      <c r="T290" s="36"/>
      <c r="U290" s="36">
        <f t="shared" si="145"/>
        <v>0</v>
      </c>
      <c r="V290" s="36">
        <f t="shared" si="150"/>
        <v>0</v>
      </c>
      <c r="W290" s="36"/>
      <c r="X290" s="36">
        <f t="shared" si="146"/>
        <v>0</v>
      </c>
      <c r="Y290" s="51">
        <f t="shared" si="149"/>
        <v>0</v>
      </c>
      <c r="Z290" s="32" t="e">
        <f t="shared" si="142"/>
        <v>#DIV/0!</v>
      </c>
      <c r="AA290" s="37"/>
    </row>
    <row r="291" spans="2:27" s="16" customFormat="1" x14ac:dyDescent="0.2">
      <c r="B291" s="34" t="s">
        <v>81</v>
      </c>
      <c r="C291" s="38" t="s">
        <v>82</v>
      </c>
      <c r="D291" s="36"/>
      <c r="E291" s="44"/>
      <c r="F291" s="44"/>
      <c r="G291" s="44"/>
      <c r="H291" s="192"/>
      <c r="I291" s="44"/>
      <c r="J291" s="44"/>
      <c r="K291" s="44">
        <v>0</v>
      </c>
      <c r="L291" s="36"/>
      <c r="M291" s="36"/>
      <c r="N291" s="36"/>
      <c r="O291" s="36"/>
      <c r="P291" s="36"/>
      <c r="Q291" s="36"/>
      <c r="R291" s="36"/>
      <c r="S291" s="36"/>
      <c r="T291" s="36"/>
      <c r="U291" s="36">
        <f t="shared" si="145"/>
        <v>0</v>
      </c>
      <c r="V291" s="36">
        <f t="shared" si="150"/>
        <v>0</v>
      </c>
      <c r="W291" s="36"/>
      <c r="X291" s="36">
        <f t="shared" si="146"/>
        <v>0</v>
      </c>
      <c r="Y291" s="51">
        <f t="shared" si="149"/>
        <v>0</v>
      </c>
      <c r="Z291" s="32" t="e">
        <f t="shared" si="142"/>
        <v>#DIV/0!</v>
      </c>
      <c r="AA291" s="37"/>
    </row>
    <row r="292" spans="2:27" s="16" customFormat="1" x14ac:dyDescent="0.2">
      <c r="B292" s="34" t="s">
        <v>65</v>
      </c>
      <c r="C292" s="38" t="s">
        <v>83</v>
      </c>
      <c r="D292" s="36">
        <v>36000</v>
      </c>
      <c r="E292" s="44"/>
      <c r="F292" s="44">
        <v>100</v>
      </c>
      <c r="G292" s="44">
        <v>410</v>
      </c>
      <c r="H292" s="192">
        <v>510</v>
      </c>
      <c r="I292" s="44">
        <v>50</v>
      </c>
      <c r="J292" s="44">
        <v>16565.5</v>
      </c>
      <c r="K292" s="44">
        <v>1008.630000000001</v>
      </c>
      <c r="L292" s="36">
        <v>17574.13</v>
      </c>
      <c r="M292" s="36"/>
      <c r="N292" s="36"/>
      <c r="O292" s="36"/>
      <c r="P292" s="36"/>
      <c r="Q292" s="36"/>
      <c r="R292" s="36"/>
      <c r="S292" s="36"/>
      <c r="T292" s="36"/>
      <c r="U292" s="36">
        <f t="shared" si="145"/>
        <v>35708.26</v>
      </c>
      <c r="V292" s="36">
        <f t="shared" si="150"/>
        <v>35708.26</v>
      </c>
      <c r="W292" s="36"/>
      <c r="X292" s="36">
        <f>SUM(V292:W292)</f>
        <v>35708.26</v>
      </c>
      <c r="Y292" s="51">
        <f t="shared" si="149"/>
        <v>-291.73999999999796</v>
      </c>
      <c r="Z292" s="32">
        <f t="shared" si="142"/>
        <v>-8.1038888888888324E-3</v>
      </c>
      <c r="AA292" s="37"/>
    </row>
    <row r="293" spans="2:27" s="54" customFormat="1" ht="33.75" x14ac:dyDescent="0.2">
      <c r="B293" s="47" t="s">
        <v>84</v>
      </c>
      <c r="C293" s="38" t="s">
        <v>85</v>
      </c>
      <c r="D293" s="48">
        <v>1800000</v>
      </c>
      <c r="E293" s="49"/>
      <c r="F293" s="49">
        <v>51316.95</v>
      </c>
      <c r="G293" s="49">
        <v>381236.1</v>
      </c>
      <c r="H293" s="200">
        <v>432553.05</v>
      </c>
      <c r="I293" s="50">
        <v>435200.00000000006</v>
      </c>
      <c r="J293" s="50">
        <v>433801.1999999999</v>
      </c>
      <c r="K293" s="50">
        <v>1024134.79</v>
      </c>
      <c r="L293" s="48">
        <v>1457935.99</v>
      </c>
      <c r="M293" s="36"/>
      <c r="N293" s="48"/>
      <c r="O293" s="48"/>
      <c r="P293" s="48"/>
      <c r="Q293" s="48"/>
      <c r="R293" s="48"/>
      <c r="S293" s="48"/>
      <c r="T293" s="48"/>
      <c r="U293" s="48">
        <f t="shared" si="145"/>
        <v>3783625.0300000003</v>
      </c>
      <c r="V293" s="48">
        <v>2401276.79</v>
      </c>
      <c r="W293" s="48"/>
      <c r="X293" s="48">
        <f t="shared" si="146"/>
        <v>2401276.79</v>
      </c>
      <c r="Y293" s="51">
        <f t="shared" si="149"/>
        <v>1983625.0300000003</v>
      </c>
      <c r="Z293" s="52">
        <f t="shared" si="142"/>
        <v>1.1020139055555558</v>
      </c>
      <c r="AA293" s="179" t="s">
        <v>137</v>
      </c>
    </row>
    <row r="294" spans="2:27" s="16" customFormat="1" ht="22.5" x14ac:dyDescent="0.2">
      <c r="B294" s="34" t="s">
        <v>116</v>
      </c>
      <c r="C294" s="38" t="s">
        <v>117</v>
      </c>
      <c r="D294" s="36"/>
      <c r="E294" s="44"/>
      <c r="F294" s="44"/>
      <c r="G294" s="44"/>
      <c r="H294" s="191"/>
      <c r="I294" s="37"/>
      <c r="J294" s="37"/>
      <c r="K294" s="37"/>
      <c r="L294" s="36"/>
      <c r="M294" s="36"/>
      <c r="N294" s="36"/>
      <c r="O294" s="36"/>
      <c r="P294" s="36"/>
      <c r="Q294" s="36"/>
      <c r="R294" s="36"/>
      <c r="S294" s="36"/>
      <c r="T294" s="36"/>
      <c r="U294" s="36">
        <f t="shared" si="145"/>
        <v>0</v>
      </c>
      <c r="V294" s="36">
        <f t="shared" ref="V294:V295" si="151">+U294</f>
        <v>0</v>
      </c>
      <c r="W294" s="36"/>
      <c r="X294" s="36">
        <f t="shared" si="146"/>
        <v>0</v>
      </c>
      <c r="Y294" s="51">
        <f t="shared" si="149"/>
        <v>0</v>
      </c>
      <c r="Z294" s="32" t="e">
        <f t="shared" si="142"/>
        <v>#DIV/0!</v>
      </c>
      <c r="AA294" s="37"/>
    </row>
    <row r="295" spans="2:27" s="171" customFormat="1" ht="33.75" x14ac:dyDescent="0.2">
      <c r="B295" s="38" t="s">
        <v>29</v>
      </c>
      <c r="C295" s="38" t="s">
        <v>67</v>
      </c>
      <c r="D295" s="169"/>
      <c r="E295" s="218"/>
      <c r="F295" s="218"/>
      <c r="G295" s="218"/>
      <c r="H295" s="201"/>
      <c r="I295" s="170"/>
      <c r="J295" s="170"/>
      <c r="K295" s="170"/>
      <c r="L295" s="169"/>
      <c r="M295" s="169"/>
      <c r="N295" s="169"/>
      <c r="O295" s="169"/>
      <c r="P295" s="169"/>
      <c r="Q295" s="169"/>
      <c r="R295" s="169"/>
      <c r="S295" s="169"/>
      <c r="T295" s="169"/>
      <c r="U295" s="169">
        <f t="shared" si="145"/>
        <v>0</v>
      </c>
      <c r="V295" s="169">
        <f t="shared" si="151"/>
        <v>0</v>
      </c>
      <c r="W295" s="169"/>
      <c r="X295" s="169">
        <f t="shared" si="146"/>
        <v>0</v>
      </c>
      <c r="Y295" s="168">
        <f t="shared" si="149"/>
        <v>0</v>
      </c>
      <c r="Z295" s="52" t="e">
        <f t="shared" si="142"/>
        <v>#DIV/0!</v>
      </c>
      <c r="AA295" s="170"/>
    </row>
    <row r="296" spans="2:27" s="43" customFormat="1" x14ac:dyDescent="0.2">
      <c r="B296" s="39" t="s">
        <v>30</v>
      </c>
      <c r="C296" s="40"/>
      <c r="D296" s="41">
        <f>+D297+D304</f>
        <v>0</v>
      </c>
      <c r="E296" s="164"/>
      <c r="F296" s="164"/>
      <c r="G296" s="164"/>
      <c r="H296" s="61">
        <f t="shared" ref="H296:Y296" si="152">+H297+H304</f>
        <v>0</v>
      </c>
      <c r="I296" s="164"/>
      <c r="J296" s="164"/>
      <c r="K296" s="164"/>
      <c r="L296" s="41">
        <f t="shared" si="152"/>
        <v>0</v>
      </c>
      <c r="M296" s="41"/>
      <c r="N296" s="41"/>
      <c r="O296" s="41"/>
      <c r="P296" s="41">
        <f t="shared" si="152"/>
        <v>0</v>
      </c>
      <c r="Q296" s="41"/>
      <c r="R296" s="41"/>
      <c r="S296" s="41"/>
      <c r="T296" s="41">
        <f t="shared" si="152"/>
        <v>0</v>
      </c>
      <c r="U296" s="41">
        <f t="shared" si="152"/>
        <v>0</v>
      </c>
      <c r="V296" s="41">
        <f t="shared" si="152"/>
        <v>0</v>
      </c>
      <c r="W296" s="41">
        <f t="shared" si="152"/>
        <v>0</v>
      </c>
      <c r="X296" s="41">
        <f t="shared" si="152"/>
        <v>0</v>
      </c>
      <c r="Y296" s="41">
        <f t="shared" si="152"/>
        <v>0</v>
      </c>
      <c r="Z296" s="32" t="e">
        <f t="shared" si="142"/>
        <v>#DIV/0!</v>
      </c>
      <c r="AA296" s="42"/>
    </row>
    <row r="297" spans="2:27" s="43" customFormat="1" x14ac:dyDescent="0.2">
      <c r="B297" s="39" t="s">
        <v>21</v>
      </c>
      <c r="C297" s="40"/>
      <c r="D297" s="41">
        <f>SUM(D299:D303)</f>
        <v>0</v>
      </c>
      <c r="E297" s="164"/>
      <c r="F297" s="164"/>
      <c r="G297" s="164"/>
      <c r="H297" s="61">
        <f t="shared" ref="H297:Y297" si="153">SUM(H299:H303)</f>
        <v>0</v>
      </c>
      <c r="I297" s="164"/>
      <c r="J297" s="164"/>
      <c r="K297" s="164"/>
      <c r="L297" s="41">
        <f t="shared" si="153"/>
        <v>0</v>
      </c>
      <c r="M297" s="41"/>
      <c r="N297" s="41"/>
      <c r="O297" s="41"/>
      <c r="P297" s="41">
        <f t="shared" si="153"/>
        <v>0</v>
      </c>
      <c r="Q297" s="41"/>
      <c r="R297" s="41"/>
      <c r="S297" s="41"/>
      <c r="T297" s="41">
        <f t="shared" si="153"/>
        <v>0</v>
      </c>
      <c r="U297" s="41">
        <f t="shared" si="153"/>
        <v>0</v>
      </c>
      <c r="V297" s="41">
        <f t="shared" si="153"/>
        <v>0</v>
      </c>
      <c r="W297" s="41">
        <f t="shared" si="153"/>
        <v>0</v>
      </c>
      <c r="X297" s="41">
        <f t="shared" si="153"/>
        <v>0</v>
      </c>
      <c r="Y297" s="41">
        <f t="shared" si="153"/>
        <v>0</v>
      </c>
      <c r="Z297" s="32" t="e">
        <f t="shared" si="142"/>
        <v>#DIV/0!</v>
      </c>
      <c r="AA297" s="42"/>
    </row>
    <row r="298" spans="2:27" s="16" customFormat="1" ht="22.5" hidden="1" x14ac:dyDescent="0.2">
      <c r="B298" s="34" t="s">
        <v>31</v>
      </c>
      <c r="C298" s="38"/>
      <c r="D298" s="36"/>
      <c r="E298" s="44"/>
      <c r="F298" s="44"/>
      <c r="G298" s="44"/>
      <c r="H298" s="191"/>
      <c r="I298" s="37"/>
      <c r="J298" s="37"/>
      <c r="K298" s="37"/>
      <c r="L298" s="36"/>
      <c r="M298" s="36"/>
      <c r="N298" s="36"/>
      <c r="O298" s="36"/>
      <c r="P298" s="36"/>
      <c r="Q298" s="36"/>
      <c r="R298" s="36"/>
      <c r="S298" s="36"/>
      <c r="T298" s="36"/>
      <c r="U298" s="36">
        <f t="shared" ref="U298:U303" si="154">SUM(H298:T298)</f>
        <v>0</v>
      </c>
      <c r="V298" s="36"/>
      <c r="W298" s="36"/>
      <c r="X298" s="36"/>
      <c r="Y298" s="36"/>
      <c r="Z298" s="32" t="e">
        <f t="shared" si="142"/>
        <v>#DIV/0!</v>
      </c>
      <c r="AA298" s="37"/>
    </row>
    <row r="299" spans="2:27" s="16" customFormat="1" hidden="1" x14ac:dyDescent="0.2">
      <c r="B299" s="34" t="s">
        <v>22</v>
      </c>
      <c r="C299" s="35" t="s">
        <v>60</v>
      </c>
      <c r="D299" s="36"/>
      <c r="E299" s="44"/>
      <c r="F299" s="44"/>
      <c r="G299" s="44"/>
      <c r="H299" s="191"/>
      <c r="I299" s="37"/>
      <c r="J299" s="37"/>
      <c r="K299" s="37"/>
      <c r="L299" s="36"/>
      <c r="M299" s="36"/>
      <c r="N299" s="36"/>
      <c r="O299" s="36"/>
      <c r="P299" s="36"/>
      <c r="Q299" s="36"/>
      <c r="R299" s="36"/>
      <c r="S299" s="36"/>
      <c r="T299" s="36"/>
      <c r="U299" s="36">
        <f t="shared" si="154"/>
        <v>0</v>
      </c>
      <c r="V299" s="36"/>
      <c r="W299" s="36"/>
      <c r="X299" s="36"/>
      <c r="Y299" s="36"/>
      <c r="Z299" s="32" t="e">
        <f t="shared" si="142"/>
        <v>#DIV/0!</v>
      </c>
      <c r="AA299" s="37"/>
    </row>
    <row r="300" spans="2:27" s="16" customFormat="1" hidden="1" x14ac:dyDescent="0.2">
      <c r="B300" s="34" t="s">
        <v>23</v>
      </c>
      <c r="C300" s="35" t="s">
        <v>61</v>
      </c>
      <c r="D300" s="36"/>
      <c r="E300" s="44"/>
      <c r="F300" s="44"/>
      <c r="G300" s="44"/>
      <c r="H300" s="191"/>
      <c r="I300" s="37"/>
      <c r="J300" s="37"/>
      <c r="K300" s="37"/>
      <c r="L300" s="36"/>
      <c r="M300" s="36"/>
      <c r="N300" s="36"/>
      <c r="O300" s="36"/>
      <c r="P300" s="36"/>
      <c r="Q300" s="36"/>
      <c r="R300" s="36"/>
      <c r="S300" s="36"/>
      <c r="T300" s="36"/>
      <c r="U300" s="36">
        <f t="shared" si="154"/>
        <v>0</v>
      </c>
      <c r="V300" s="36"/>
      <c r="W300" s="36"/>
      <c r="X300" s="36"/>
      <c r="Y300" s="36"/>
      <c r="Z300" s="32" t="e">
        <f t="shared" si="142"/>
        <v>#DIV/0!</v>
      </c>
      <c r="AA300" s="37"/>
    </row>
    <row r="301" spans="2:27" s="16" customFormat="1" hidden="1" x14ac:dyDescent="0.2">
      <c r="B301" s="34" t="s">
        <v>24</v>
      </c>
      <c r="C301" s="35" t="s">
        <v>62</v>
      </c>
      <c r="D301" s="36"/>
      <c r="E301" s="44"/>
      <c r="F301" s="44"/>
      <c r="G301" s="44"/>
      <c r="H301" s="191"/>
      <c r="I301" s="37"/>
      <c r="J301" s="37"/>
      <c r="K301" s="37"/>
      <c r="L301" s="36"/>
      <c r="M301" s="36"/>
      <c r="N301" s="36"/>
      <c r="O301" s="36"/>
      <c r="P301" s="36"/>
      <c r="Q301" s="36"/>
      <c r="R301" s="36"/>
      <c r="S301" s="36"/>
      <c r="T301" s="36"/>
      <c r="U301" s="36">
        <f t="shared" si="154"/>
        <v>0</v>
      </c>
      <c r="V301" s="36"/>
      <c r="W301" s="36"/>
      <c r="X301" s="36"/>
      <c r="Y301" s="36"/>
      <c r="Z301" s="32" t="e">
        <f t="shared" si="142"/>
        <v>#DIV/0!</v>
      </c>
      <c r="AA301" s="37"/>
    </row>
    <row r="302" spans="2:27" s="16" customFormat="1" hidden="1" x14ac:dyDescent="0.2">
      <c r="B302" s="34" t="s">
        <v>32</v>
      </c>
      <c r="C302" s="38"/>
      <c r="D302" s="36"/>
      <c r="E302" s="44"/>
      <c r="F302" s="44"/>
      <c r="G302" s="44"/>
      <c r="H302" s="191"/>
      <c r="I302" s="37"/>
      <c r="J302" s="37"/>
      <c r="K302" s="37"/>
      <c r="L302" s="36"/>
      <c r="M302" s="36"/>
      <c r="N302" s="36"/>
      <c r="O302" s="36"/>
      <c r="P302" s="36"/>
      <c r="Q302" s="36"/>
      <c r="R302" s="36"/>
      <c r="S302" s="36"/>
      <c r="T302" s="36"/>
      <c r="U302" s="36">
        <f t="shared" si="154"/>
        <v>0</v>
      </c>
      <c r="V302" s="36"/>
      <c r="W302" s="36"/>
      <c r="X302" s="36"/>
      <c r="Y302" s="36"/>
      <c r="Z302" s="32" t="e">
        <f t="shared" si="142"/>
        <v>#DIV/0!</v>
      </c>
      <c r="AA302" s="37"/>
    </row>
    <row r="303" spans="2:27" s="16" customFormat="1" hidden="1" x14ac:dyDescent="0.2">
      <c r="B303" s="34" t="s">
        <v>33</v>
      </c>
      <c r="C303" s="38"/>
      <c r="D303" s="36"/>
      <c r="E303" s="44"/>
      <c r="F303" s="44"/>
      <c r="G303" s="44"/>
      <c r="H303" s="191"/>
      <c r="I303" s="37"/>
      <c r="J303" s="37"/>
      <c r="K303" s="37"/>
      <c r="L303" s="36"/>
      <c r="M303" s="36"/>
      <c r="N303" s="36"/>
      <c r="O303" s="36"/>
      <c r="P303" s="36"/>
      <c r="Q303" s="36"/>
      <c r="R303" s="36"/>
      <c r="S303" s="36"/>
      <c r="T303" s="36"/>
      <c r="U303" s="36">
        <f t="shared" si="154"/>
        <v>0</v>
      </c>
      <c r="V303" s="36"/>
      <c r="W303" s="36"/>
      <c r="X303" s="36"/>
      <c r="Y303" s="36"/>
      <c r="Z303" s="32" t="e">
        <f t="shared" si="142"/>
        <v>#DIV/0!</v>
      </c>
      <c r="AA303" s="37"/>
    </row>
    <row r="304" spans="2:27" s="43" customFormat="1" x14ac:dyDescent="0.2">
      <c r="B304" s="39" t="s">
        <v>27</v>
      </c>
      <c r="C304" s="40"/>
      <c r="D304" s="41">
        <f>SUM(D305:D306)</f>
        <v>0</v>
      </c>
      <c r="E304" s="164"/>
      <c r="F304" s="164"/>
      <c r="G304" s="164"/>
      <c r="H304" s="61">
        <f t="shared" ref="H304:Y304" si="155">SUM(H305:H306)</f>
        <v>0</v>
      </c>
      <c r="I304" s="164"/>
      <c r="J304" s="164"/>
      <c r="K304" s="164"/>
      <c r="L304" s="41">
        <f t="shared" si="155"/>
        <v>0</v>
      </c>
      <c r="M304" s="41"/>
      <c r="N304" s="41"/>
      <c r="O304" s="41"/>
      <c r="P304" s="41">
        <f t="shared" si="155"/>
        <v>0</v>
      </c>
      <c r="Q304" s="41"/>
      <c r="R304" s="41"/>
      <c r="S304" s="41"/>
      <c r="T304" s="41">
        <f t="shared" si="155"/>
        <v>0</v>
      </c>
      <c r="U304" s="41">
        <f t="shared" si="155"/>
        <v>0</v>
      </c>
      <c r="V304" s="41">
        <f t="shared" si="155"/>
        <v>0</v>
      </c>
      <c r="W304" s="41">
        <f t="shared" si="155"/>
        <v>0</v>
      </c>
      <c r="X304" s="41">
        <f t="shared" si="155"/>
        <v>0</v>
      </c>
      <c r="Y304" s="41">
        <f t="shared" si="155"/>
        <v>0</v>
      </c>
      <c r="Z304" s="32" t="e">
        <f t="shared" si="142"/>
        <v>#DIV/0!</v>
      </c>
      <c r="AA304" s="42"/>
    </row>
    <row r="305" spans="2:27" s="16" customFormat="1" ht="22.5" x14ac:dyDescent="0.2">
      <c r="B305" s="55" t="s">
        <v>34</v>
      </c>
      <c r="C305" s="38"/>
      <c r="D305" s="36"/>
      <c r="E305" s="44"/>
      <c r="F305" s="44"/>
      <c r="G305" s="44"/>
      <c r="H305" s="191"/>
      <c r="I305" s="37"/>
      <c r="J305" s="37"/>
      <c r="K305" s="37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2" t="e">
        <f t="shared" si="142"/>
        <v>#DIV/0!</v>
      </c>
      <c r="AA305" s="37"/>
    </row>
    <row r="306" spans="2:27" s="16" customFormat="1" ht="22.5" hidden="1" x14ac:dyDescent="0.2">
      <c r="B306" s="34" t="s">
        <v>35</v>
      </c>
      <c r="C306" s="38" t="s">
        <v>67</v>
      </c>
      <c r="D306" s="36"/>
      <c r="E306" s="44"/>
      <c r="F306" s="44"/>
      <c r="G306" s="44"/>
      <c r="H306" s="191"/>
      <c r="I306" s="37"/>
      <c r="J306" s="37"/>
      <c r="K306" s="37"/>
      <c r="L306" s="36"/>
      <c r="M306" s="36"/>
      <c r="N306" s="36"/>
      <c r="O306" s="36"/>
      <c r="P306" s="36"/>
      <c r="Q306" s="36"/>
      <c r="R306" s="36"/>
      <c r="S306" s="36"/>
      <c r="T306" s="36"/>
      <c r="U306" s="36">
        <f t="shared" ref="U306" si="156">SUM(H306:T306)</f>
        <v>0</v>
      </c>
      <c r="V306" s="36"/>
      <c r="W306" s="36"/>
      <c r="X306" s="36"/>
      <c r="Y306" s="36"/>
      <c r="Z306" s="32" t="e">
        <f t="shared" si="142"/>
        <v>#DIV/0!</v>
      </c>
      <c r="AA306" s="37"/>
    </row>
    <row r="307" spans="2:27" s="43" customFormat="1" ht="22.5" x14ac:dyDescent="0.2">
      <c r="B307" s="39" t="s">
        <v>36</v>
      </c>
      <c r="C307" s="40"/>
      <c r="D307" s="41">
        <f>+D308+D316</f>
        <v>0</v>
      </c>
      <c r="E307" s="164"/>
      <c r="F307" s="164"/>
      <c r="G307" s="164"/>
      <c r="H307" s="61">
        <f t="shared" ref="H307:Y307" si="157">+H308+H316</f>
        <v>861306</v>
      </c>
      <c r="I307" s="164"/>
      <c r="J307" s="164"/>
      <c r="K307" s="164"/>
      <c r="L307" s="41">
        <f t="shared" si="157"/>
        <v>1000</v>
      </c>
      <c r="M307" s="41"/>
      <c r="N307" s="41"/>
      <c r="O307" s="41"/>
      <c r="P307" s="41">
        <f t="shared" si="157"/>
        <v>0</v>
      </c>
      <c r="Q307" s="41"/>
      <c r="R307" s="41"/>
      <c r="S307" s="41"/>
      <c r="T307" s="41">
        <f t="shared" si="157"/>
        <v>0</v>
      </c>
      <c r="U307" s="41">
        <f t="shared" si="157"/>
        <v>862306</v>
      </c>
      <c r="V307" s="41">
        <f t="shared" si="157"/>
        <v>862306</v>
      </c>
      <c r="W307" s="41">
        <f t="shared" si="157"/>
        <v>0</v>
      </c>
      <c r="X307" s="41">
        <f t="shared" si="157"/>
        <v>862306</v>
      </c>
      <c r="Y307" s="41">
        <f t="shared" si="157"/>
        <v>862306</v>
      </c>
      <c r="Z307" s="32" t="e">
        <f t="shared" si="142"/>
        <v>#DIV/0!</v>
      </c>
      <c r="AA307" s="42"/>
    </row>
    <row r="308" spans="2:27" s="43" customFormat="1" x14ac:dyDescent="0.2">
      <c r="B308" s="39" t="s">
        <v>37</v>
      </c>
      <c r="C308" s="40"/>
      <c r="D308" s="41">
        <f>+D309</f>
        <v>0</v>
      </c>
      <c r="E308" s="164"/>
      <c r="F308" s="164"/>
      <c r="G308" s="164"/>
      <c r="H308" s="61">
        <f t="shared" ref="H308" si="158">+H309</f>
        <v>861306</v>
      </c>
      <c r="I308" s="164"/>
      <c r="J308" s="164"/>
      <c r="K308" s="164"/>
      <c r="L308" s="41">
        <f>+L309</f>
        <v>1000</v>
      </c>
      <c r="M308" s="41"/>
      <c r="N308" s="41"/>
      <c r="O308" s="41"/>
      <c r="P308" s="41">
        <f t="shared" ref="P308:Y308" si="159">+P309</f>
        <v>0</v>
      </c>
      <c r="Q308" s="41"/>
      <c r="R308" s="41"/>
      <c r="S308" s="41"/>
      <c r="T308" s="41">
        <f t="shared" si="159"/>
        <v>0</v>
      </c>
      <c r="U308" s="41">
        <f t="shared" si="159"/>
        <v>862306</v>
      </c>
      <c r="V308" s="41">
        <f t="shared" si="159"/>
        <v>862306</v>
      </c>
      <c r="W308" s="41">
        <f t="shared" si="159"/>
        <v>0</v>
      </c>
      <c r="X308" s="41">
        <f t="shared" si="159"/>
        <v>862306</v>
      </c>
      <c r="Y308" s="41">
        <f t="shared" si="159"/>
        <v>862306</v>
      </c>
      <c r="Z308" s="32" t="e">
        <f t="shared" si="142"/>
        <v>#DIV/0!</v>
      </c>
      <c r="AA308" s="42"/>
    </row>
    <row r="309" spans="2:27" s="43" customFormat="1" x14ac:dyDescent="0.2">
      <c r="B309" s="39" t="s">
        <v>38</v>
      </c>
      <c r="C309" s="40"/>
      <c r="D309" s="41">
        <f>SUM(D310:D315)</f>
        <v>0</v>
      </c>
      <c r="E309" s="164"/>
      <c r="F309" s="164"/>
      <c r="G309" s="164"/>
      <c r="H309" s="61">
        <f t="shared" ref="H309:Y309" si="160">SUM(H310:H315)</f>
        <v>861306</v>
      </c>
      <c r="I309" s="164"/>
      <c r="J309" s="164"/>
      <c r="K309" s="164"/>
      <c r="L309" s="41">
        <f t="shared" si="160"/>
        <v>1000</v>
      </c>
      <c r="M309" s="41"/>
      <c r="N309" s="41"/>
      <c r="O309" s="41"/>
      <c r="P309" s="41">
        <f t="shared" si="160"/>
        <v>0</v>
      </c>
      <c r="Q309" s="41"/>
      <c r="R309" s="41"/>
      <c r="S309" s="41"/>
      <c r="T309" s="41">
        <f t="shared" si="160"/>
        <v>0</v>
      </c>
      <c r="U309" s="41">
        <f t="shared" si="160"/>
        <v>862306</v>
      </c>
      <c r="V309" s="41">
        <f t="shared" si="160"/>
        <v>862306</v>
      </c>
      <c r="W309" s="41">
        <f t="shared" si="160"/>
        <v>0</v>
      </c>
      <c r="X309" s="41">
        <f t="shared" si="160"/>
        <v>862306</v>
      </c>
      <c r="Y309" s="41">
        <f t="shared" si="160"/>
        <v>862306</v>
      </c>
      <c r="Z309" s="32" t="e">
        <f t="shared" si="142"/>
        <v>#DIV/0!</v>
      </c>
      <c r="AA309" s="42"/>
    </row>
    <row r="310" spans="2:27" s="16" customFormat="1" x14ac:dyDescent="0.2">
      <c r="B310" s="34" t="s">
        <v>39</v>
      </c>
      <c r="C310" s="38" t="s">
        <v>68</v>
      </c>
      <c r="D310" s="44"/>
      <c r="E310" s="44"/>
      <c r="F310" s="44"/>
      <c r="G310" s="44"/>
      <c r="H310" s="192"/>
      <c r="I310" s="44"/>
      <c r="J310" s="44"/>
      <c r="K310" s="44"/>
      <c r="L310" s="37"/>
      <c r="M310" s="37"/>
      <c r="N310" s="37"/>
      <c r="O310" s="37"/>
      <c r="P310" s="37"/>
      <c r="Q310" s="37"/>
      <c r="R310" s="37"/>
      <c r="S310" s="37"/>
      <c r="T310" s="37"/>
      <c r="U310" s="36">
        <f t="shared" ref="U310:U315" si="161">SUM(H310:T310)</f>
        <v>0</v>
      </c>
      <c r="V310" s="36">
        <f>+U310</f>
        <v>0</v>
      </c>
      <c r="W310" s="37"/>
      <c r="X310" s="44">
        <f>+V310</f>
        <v>0</v>
      </c>
      <c r="Y310" s="51">
        <f t="shared" ref="Y310:Y316" si="162">U310-D310</f>
        <v>0</v>
      </c>
      <c r="Z310" s="58" t="e">
        <f t="shared" si="142"/>
        <v>#DIV/0!</v>
      </c>
      <c r="AA310" s="37"/>
    </row>
    <row r="311" spans="2:27" s="16" customFormat="1" x14ac:dyDescent="0.2">
      <c r="B311" s="34" t="s">
        <v>40</v>
      </c>
      <c r="C311" s="38" t="s">
        <v>107</v>
      </c>
      <c r="D311" s="36"/>
      <c r="E311" s="44"/>
      <c r="F311" s="44"/>
      <c r="G311" s="44"/>
      <c r="H311" s="191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6">
        <f t="shared" si="161"/>
        <v>0</v>
      </c>
      <c r="V311" s="36">
        <f t="shared" ref="V311" si="163">+U311</f>
        <v>0</v>
      </c>
      <c r="W311" s="37"/>
      <c r="X311" s="44">
        <f t="shared" ref="X311:X315" si="164">+V311</f>
        <v>0</v>
      </c>
      <c r="Y311" s="51">
        <f t="shared" si="162"/>
        <v>0</v>
      </c>
      <c r="Z311" s="32" t="e">
        <f t="shared" si="142"/>
        <v>#DIV/0!</v>
      </c>
      <c r="AA311" s="37"/>
    </row>
    <row r="312" spans="2:27" s="16" customFormat="1" x14ac:dyDescent="0.2">
      <c r="B312" s="34" t="s">
        <v>41</v>
      </c>
      <c r="C312" s="38"/>
      <c r="D312" s="36"/>
      <c r="E312" s="44"/>
      <c r="F312" s="44"/>
      <c r="G312" s="44"/>
      <c r="H312" s="191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6">
        <f t="shared" si="161"/>
        <v>0</v>
      </c>
      <c r="V312" s="37"/>
      <c r="W312" s="37"/>
      <c r="X312" s="44">
        <f t="shared" si="164"/>
        <v>0</v>
      </c>
      <c r="Y312" s="51">
        <f t="shared" si="162"/>
        <v>0</v>
      </c>
      <c r="Z312" s="32" t="e">
        <f t="shared" si="142"/>
        <v>#DIV/0!</v>
      </c>
      <c r="AA312" s="37"/>
    </row>
    <row r="313" spans="2:27" s="57" customFormat="1" ht="11.25" x14ac:dyDescent="0.2">
      <c r="B313" s="34" t="s">
        <v>112</v>
      </c>
      <c r="C313" s="38"/>
      <c r="D313" s="36"/>
      <c r="E313" s="44"/>
      <c r="F313" s="44"/>
      <c r="G313" s="44"/>
      <c r="H313" s="194"/>
      <c r="I313" s="34"/>
      <c r="J313" s="34"/>
      <c r="K313" s="34"/>
      <c r="L313" s="36"/>
      <c r="M313" s="36"/>
      <c r="N313" s="36"/>
      <c r="O313" s="36"/>
      <c r="P313" s="36"/>
      <c r="Q313" s="36"/>
      <c r="R313" s="36"/>
      <c r="S313" s="36"/>
      <c r="T313" s="34"/>
      <c r="U313" s="36">
        <f t="shared" si="161"/>
        <v>0</v>
      </c>
      <c r="V313" s="36">
        <v>0</v>
      </c>
      <c r="W313" s="34"/>
      <c r="X313" s="44">
        <f t="shared" si="164"/>
        <v>0</v>
      </c>
      <c r="Y313" s="51">
        <f t="shared" si="162"/>
        <v>0</v>
      </c>
      <c r="Z313" s="56" t="e">
        <f t="shared" si="142"/>
        <v>#DIV/0!</v>
      </c>
      <c r="AA313" s="34"/>
    </row>
    <row r="314" spans="2:27" s="16" customFormat="1" x14ac:dyDescent="0.2">
      <c r="B314" s="34" t="s">
        <v>126</v>
      </c>
      <c r="C314" s="38" t="s">
        <v>124</v>
      </c>
      <c r="D314" s="36"/>
      <c r="E314" s="44"/>
      <c r="F314" s="44"/>
      <c r="G314" s="44"/>
      <c r="H314" s="202">
        <v>861306</v>
      </c>
      <c r="I314" s="73"/>
      <c r="J314" s="73"/>
      <c r="K314" s="73"/>
      <c r="L314" s="228">
        <v>1000</v>
      </c>
      <c r="M314" s="37"/>
      <c r="N314" s="37"/>
      <c r="O314" s="37"/>
      <c r="P314" s="36"/>
      <c r="Q314" s="36"/>
      <c r="R314" s="36"/>
      <c r="S314" s="36"/>
      <c r="T314" s="36"/>
      <c r="U314" s="36">
        <f t="shared" si="161"/>
        <v>862306</v>
      </c>
      <c r="V314" s="45">
        <f>+U314</f>
        <v>862306</v>
      </c>
      <c r="W314" s="37"/>
      <c r="X314" s="44">
        <f t="shared" si="164"/>
        <v>862306</v>
      </c>
      <c r="Y314" s="51">
        <f t="shared" si="162"/>
        <v>862306</v>
      </c>
      <c r="Z314" s="32" t="e">
        <f t="shared" si="142"/>
        <v>#DIV/0!</v>
      </c>
      <c r="AA314" s="37"/>
    </row>
    <row r="315" spans="2:27" s="57" customFormat="1" ht="11.25" hidden="1" x14ac:dyDescent="0.2">
      <c r="B315" s="34"/>
      <c r="C315" s="38"/>
      <c r="D315" s="36"/>
      <c r="E315" s="44"/>
      <c r="F315" s="44"/>
      <c r="G315" s="44"/>
      <c r="H315" s="192"/>
      <c r="I315" s="44"/>
      <c r="J315" s="44"/>
      <c r="K315" s="44"/>
      <c r="L315" s="34"/>
      <c r="M315" s="34"/>
      <c r="N315" s="34"/>
      <c r="O315" s="34"/>
      <c r="P315" s="34"/>
      <c r="Q315" s="34"/>
      <c r="R315" s="34"/>
      <c r="S315" s="34"/>
      <c r="T315" s="34"/>
      <c r="U315" s="36">
        <f t="shared" si="161"/>
        <v>0</v>
      </c>
      <c r="V315" s="36"/>
      <c r="W315" s="34"/>
      <c r="X315" s="44">
        <f t="shared" si="164"/>
        <v>0</v>
      </c>
      <c r="Y315" s="51">
        <f t="shared" si="162"/>
        <v>0</v>
      </c>
      <c r="Z315" s="56" t="e">
        <f t="shared" si="142"/>
        <v>#DIV/0!</v>
      </c>
      <c r="AA315" s="34"/>
    </row>
    <row r="316" spans="2:27" s="43" customFormat="1" x14ac:dyDescent="0.2">
      <c r="B316" s="39" t="s">
        <v>44</v>
      </c>
      <c r="C316" s="40"/>
      <c r="D316" s="41">
        <f>SUM(D317:D322)</f>
        <v>0</v>
      </c>
      <c r="E316" s="164"/>
      <c r="F316" s="164"/>
      <c r="G316" s="164"/>
      <c r="H316" s="61">
        <f t="shared" ref="H316:X316" si="165">SUM(H317:H322)</f>
        <v>0</v>
      </c>
      <c r="I316" s="164"/>
      <c r="J316" s="164"/>
      <c r="K316" s="164"/>
      <c r="L316" s="41">
        <f t="shared" si="165"/>
        <v>0</v>
      </c>
      <c r="M316" s="41"/>
      <c r="N316" s="41"/>
      <c r="O316" s="41"/>
      <c r="P316" s="41">
        <f t="shared" si="165"/>
        <v>0</v>
      </c>
      <c r="Q316" s="41"/>
      <c r="R316" s="41"/>
      <c r="S316" s="41"/>
      <c r="T316" s="41">
        <f t="shared" si="165"/>
        <v>0</v>
      </c>
      <c r="U316" s="41">
        <f t="shared" si="165"/>
        <v>0</v>
      </c>
      <c r="V316" s="41">
        <f t="shared" si="165"/>
        <v>0</v>
      </c>
      <c r="W316" s="41">
        <f t="shared" si="165"/>
        <v>0</v>
      </c>
      <c r="X316" s="41">
        <f t="shared" si="165"/>
        <v>0</v>
      </c>
      <c r="Y316" s="51">
        <f t="shared" si="162"/>
        <v>0</v>
      </c>
      <c r="Z316" s="32" t="e">
        <f t="shared" si="142"/>
        <v>#DIV/0!</v>
      </c>
      <c r="AA316" s="42"/>
    </row>
    <row r="317" spans="2:27" s="16" customFormat="1" ht="22.5" x14ac:dyDescent="0.2">
      <c r="B317" s="55" t="s">
        <v>34</v>
      </c>
      <c r="C317" s="38"/>
      <c r="D317" s="36"/>
      <c r="E317" s="44"/>
      <c r="F317" s="44"/>
      <c r="G317" s="44"/>
      <c r="H317" s="191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6"/>
      <c r="V317" s="37"/>
      <c r="W317" s="37"/>
      <c r="X317" s="37"/>
      <c r="Y317" s="37"/>
      <c r="Z317" s="32" t="e">
        <f t="shared" si="142"/>
        <v>#DIV/0!</v>
      </c>
      <c r="AA317" s="37"/>
    </row>
    <row r="318" spans="2:27" s="16" customFormat="1" hidden="1" x14ac:dyDescent="0.2">
      <c r="B318" s="34" t="s">
        <v>45</v>
      </c>
      <c r="C318" s="38"/>
      <c r="D318" s="36"/>
      <c r="E318" s="44"/>
      <c r="F318" s="44"/>
      <c r="G318" s="44"/>
      <c r="H318" s="191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6">
        <f t="shared" ref="U318:U322" si="166">SUM(H318:T318)</f>
        <v>0</v>
      </c>
      <c r="V318" s="37"/>
      <c r="W318" s="37"/>
      <c r="X318" s="37"/>
      <c r="Y318" s="37"/>
      <c r="Z318" s="32" t="e">
        <f t="shared" si="142"/>
        <v>#DIV/0!</v>
      </c>
      <c r="AA318" s="37"/>
    </row>
    <row r="319" spans="2:27" s="16" customFormat="1" hidden="1" x14ac:dyDescent="0.2">
      <c r="B319" s="34" t="s">
        <v>41</v>
      </c>
      <c r="C319" s="38"/>
      <c r="D319" s="36"/>
      <c r="E319" s="44"/>
      <c r="F319" s="44"/>
      <c r="G319" s="44"/>
      <c r="H319" s="191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6">
        <f t="shared" si="166"/>
        <v>0</v>
      </c>
      <c r="V319" s="37"/>
      <c r="W319" s="37"/>
      <c r="X319" s="37"/>
      <c r="Y319" s="37"/>
      <c r="Z319" s="32" t="e">
        <f t="shared" si="142"/>
        <v>#DIV/0!</v>
      </c>
      <c r="AA319" s="37"/>
    </row>
    <row r="320" spans="2:27" s="16" customFormat="1" hidden="1" x14ac:dyDescent="0.2">
      <c r="B320" s="34" t="s">
        <v>42</v>
      </c>
      <c r="C320" s="38"/>
      <c r="D320" s="36"/>
      <c r="E320" s="44"/>
      <c r="F320" s="44"/>
      <c r="G320" s="44"/>
      <c r="H320" s="191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6">
        <f t="shared" si="166"/>
        <v>0</v>
      </c>
      <c r="V320" s="37"/>
      <c r="W320" s="37"/>
      <c r="X320" s="37"/>
      <c r="Y320" s="37"/>
      <c r="Z320" s="32" t="e">
        <f t="shared" si="142"/>
        <v>#DIV/0!</v>
      </c>
      <c r="AA320" s="37"/>
    </row>
    <row r="321" spans="2:27" s="16" customFormat="1" hidden="1" x14ac:dyDescent="0.2">
      <c r="B321" s="34" t="s">
        <v>43</v>
      </c>
      <c r="C321" s="38"/>
      <c r="D321" s="36"/>
      <c r="E321" s="44"/>
      <c r="F321" s="44"/>
      <c r="G321" s="44"/>
      <c r="H321" s="191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6">
        <f t="shared" si="166"/>
        <v>0</v>
      </c>
      <c r="V321" s="37"/>
      <c r="W321" s="37"/>
      <c r="X321" s="37"/>
      <c r="Y321" s="37"/>
      <c r="Z321" s="32" t="e">
        <f t="shared" si="142"/>
        <v>#DIV/0!</v>
      </c>
      <c r="AA321" s="37"/>
    </row>
    <row r="322" spans="2:27" s="16" customFormat="1" hidden="1" x14ac:dyDescent="0.2">
      <c r="B322" s="37"/>
      <c r="C322" s="38"/>
      <c r="D322" s="36"/>
      <c r="E322" s="44"/>
      <c r="F322" s="44"/>
      <c r="G322" s="44"/>
      <c r="H322" s="191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6">
        <f t="shared" si="166"/>
        <v>0</v>
      </c>
      <c r="V322" s="37"/>
      <c r="W322" s="37"/>
      <c r="X322" s="37"/>
      <c r="Y322" s="37"/>
      <c r="Z322" s="32" t="e">
        <f t="shared" si="142"/>
        <v>#DIV/0!</v>
      </c>
      <c r="AA322" s="37"/>
    </row>
    <row r="323" spans="2:27" s="54" customFormat="1" ht="22.5" x14ac:dyDescent="0.2">
      <c r="B323" s="133" t="s">
        <v>95</v>
      </c>
      <c r="C323" s="134"/>
      <c r="D323" s="135">
        <f>+D275+D307</f>
        <v>6007000</v>
      </c>
      <c r="E323" s="219"/>
      <c r="F323" s="219"/>
      <c r="G323" s="219"/>
      <c r="H323" s="203">
        <f t="shared" ref="H323:Y323" si="167">+H275+H307</f>
        <v>1748508.05</v>
      </c>
      <c r="I323" s="219"/>
      <c r="J323" s="219"/>
      <c r="K323" s="219"/>
      <c r="L323" s="135">
        <f t="shared" si="167"/>
        <v>1548212.12</v>
      </c>
      <c r="M323" s="135"/>
      <c r="N323" s="135"/>
      <c r="O323" s="135"/>
      <c r="P323" s="135">
        <f t="shared" si="167"/>
        <v>0</v>
      </c>
      <c r="Q323" s="135"/>
      <c r="R323" s="135"/>
      <c r="S323" s="135"/>
      <c r="T323" s="135">
        <f t="shared" si="167"/>
        <v>0</v>
      </c>
      <c r="U323" s="135">
        <f t="shared" si="167"/>
        <v>3296720.17</v>
      </c>
      <c r="V323" s="135">
        <f t="shared" si="167"/>
        <v>3878115.05</v>
      </c>
      <c r="W323" s="135">
        <f t="shared" si="167"/>
        <v>0</v>
      </c>
      <c r="X323" s="135">
        <f t="shared" si="167"/>
        <v>3878115.05</v>
      </c>
      <c r="Y323" s="135">
        <f t="shared" si="167"/>
        <v>-717992.70999999973</v>
      </c>
      <c r="Z323" s="136"/>
      <c r="AA323" s="137"/>
    </row>
    <row r="324" spans="2:27" s="16" customFormat="1" x14ac:dyDescent="0.2">
      <c r="B324" s="138" t="s">
        <v>100</v>
      </c>
      <c r="C324" s="139"/>
      <c r="D324" s="140"/>
      <c r="E324" s="216"/>
      <c r="F324" s="216"/>
      <c r="G324" s="216"/>
      <c r="H324" s="195"/>
      <c r="I324" s="216"/>
      <c r="J324" s="216"/>
      <c r="K324" s="216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1"/>
      <c r="AA324" s="142"/>
    </row>
    <row r="325" spans="2:27" s="33" customFormat="1" x14ac:dyDescent="0.2">
      <c r="B325" s="28" t="s">
        <v>18</v>
      </c>
      <c r="C325" s="29"/>
      <c r="D325" s="30"/>
      <c r="E325" s="215"/>
      <c r="F325" s="215"/>
      <c r="G325" s="215"/>
      <c r="H325" s="189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0"/>
      <c r="V325" s="31"/>
      <c r="W325" s="31"/>
      <c r="X325" s="31"/>
      <c r="Y325" s="31"/>
      <c r="Z325" s="32"/>
      <c r="AA325" s="31"/>
    </row>
    <row r="326" spans="2:27" s="33" customFormat="1" x14ac:dyDescent="0.2">
      <c r="B326" s="28" t="s">
        <v>19</v>
      </c>
      <c r="C326" s="29"/>
      <c r="D326" s="30">
        <f>+D327</f>
        <v>17569919.16</v>
      </c>
      <c r="E326" s="215">
        <f t="shared" ref="E326:G326" si="168">+E327</f>
        <v>774924.2699999999</v>
      </c>
      <c r="F326" s="215">
        <f t="shared" si="168"/>
        <v>3226513.21</v>
      </c>
      <c r="G326" s="215">
        <f t="shared" si="168"/>
        <v>6039946.2300000004</v>
      </c>
      <c r="H326" s="190">
        <f t="shared" ref="H326:Y326" si="169">+H327</f>
        <v>10040183.709999999</v>
      </c>
      <c r="I326" s="215">
        <f t="shared" si="169"/>
        <v>580933.44999999995</v>
      </c>
      <c r="J326" s="215">
        <f t="shared" si="169"/>
        <v>1049592.95</v>
      </c>
      <c r="K326" s="215">
        <f t="shared" si="169"/>
        <v>1320088.5399999998</v>
      </c>
      <c r="L326" s="30">
        <f t="shared" si="169"/>
        <v>5600609.5599999996</v>
      </c>
      <c r="M326" s="30"/>
      <c r="N326" s="30"/>
      <c r="O326" s="30"/>
      <c r="P326" s="30">
        <f t="shared" si="169"/>
        <v>0</v>
      </c>
      <c r="Q326" s="30"/>
      <c r="R326" s="30"/>
      <c r="S326" s="30"/>
      <c r="T326" s="30">
        <f t="shared" si="169"/>
        <v>0</v>
      </c>
      <c r="U326" s="30">
        <f t="shared" si="169"/>
        <v>18377708.41</v>
      </c>
      <c r="V326" s="30">
        <f t="shared" si="169"/>
        <v>16956364.170000002</v>
      </c>
      <c r="W326" s="30">
        <f t="shared" si="169"/>
        <v>0</v>
      </c>
      <c r="X326" s="30">
        <f t="shared" si="169"/>
        <v>16956364.170000002</v>
      </c>
      <c r="Y326" s="30">
        <f t="shared" si="169"/>
        <v>807789.25</v>
      </c>
      <c r="Z326" s="32">
        <f t="shared" ref="Z326:Z357" si="170">+Y326/D326</f>
        <v>4.5975695314468365E-2</v>
      </c>
      <c r="AA326" s="31"/>
    </row>
    <row r="327" spans="2:27" s="33" customFormat="1" x14ac:dyDescent="0.2">
      <c r="B327" s="28" t="s">
        <v>20</v>
      </c>
      <c r="C327" s="29"/>
      <c r="D327" s="30">
        <f>+D328+D335</f>
        <v>17569919.16</v>
      </c>
      <c r="E327" s="215">
        <f t="shared" ref="E327:G327" si="171">+E328+E335</f>
        <v>774924.2699999999</v>
      </c>
      <c r="F327" s="215">
        <f t="shared" si="171"/>
        <v>3226513.21</v>
      </c>
      <c r="G327" s="215">
        <f t="shared" si="171"/>
        <v>6039946.2300000004</v>
      </c>
      <c r="H327" s="190">
        <f t="shared" ref="H327:Y327" si="172">+H328+H335</f>
        <v>10040183.709999999</v>
      </c>
      <c r="I327" s="215">
        <f t="shared" ref="I327:K327" si="173">+I328+I335</f>
        <v>580933.44999999995</v>
      </c>
      <c r="J327" s="215">
        <f t="shared" si="173"/>
        <v>1049592.95</v>
      </c>
      <c r="K327" s="215">
        <f t="shared" si="173"/>
        <v>1320088.5399999998</v>
      </c>
      <c r="L327" s="30">
        <f t="shared" si="172"/>
        <v>5600609.5599999996</v>
      </c>
      <c r="M327" s="30"/>
      <c r="N327" s="30"/>
      <c r="O327" s="30"/>
      <c r="P327" s="30">
        <f t="shared" si="172"/>
        <v>0</v>
      </c>
      <c r="Q327" s="30"/>
      <c r="R327" s="30"/>
      <c r="S327" s="30"/>
      <c r="T327" s="30">
        <f t="shared" si="172"/>
        <v>0</v>
      </c>
      <c r="U327" s="30">
        <f t="shared" si="172"/>
        <v>18377708.41</v>
      </c>
      <c r="V327" s="30">
        <f t="shared" si="172"/>
        <v>16956364.170000002</v>
      </c>
      <c r="W327" s="30">
        <f t="shared" si="172"/>
        <v>0</v>
      </c>
      <c r="X327" s="30">
        <f t="shared" si="172"/>
        <v>16956364.170000002</v>
      </c>
      <c r="Y327" s="30">
        <f t="shared" si="172"/>
        <v>807789.25</v>
      </c>
      <c r="Z327" s="32">
        <f t="shared" si="170"/>
        <v>4.5975695314468365E-2</v>
      </c>
      <c r="AA327" s="31"/>
    </row>
    <row r="328" spans="2:27" s="33" customFormat="1" x14ac:dyDescent="0.2">
      <c r="B328" s="28" t="s">
        <v>21</v>
      </c>
      <c r="C328" s="29"/>
      <c r="D328" s="30">
        <f>SUM(D329:D334)</f>
        <v>7705547.5600000005</v>
      </c>
      <c r="E328" s="215">
        <f t="shared" ref="E328:G328" si="174">SUM(E329:E334)</f>
        <v>2960.1</v>
      </c>
      <c r="F328" s="215">
        <f t="shared" si="174"/>
        <v>1725691.92</v>
      </c>
      <c r="G328" s="215">
        <f t="shared" si="174"/>
        <v>577540.59</v>
      </c>
      <c r="H328" s="190">
        <f t="shared" ref="H328:P328" si="175">SUM(H329:H334)</f>
        <v>2306192.61</v>
      </c>
      <c r="I328" s="215">
        <f t="shared" ref="I328:K328" si="176">SUM(I329:I334)</f>
        <v>3907</v>
      </c>
      <c r="J328" s="215">
        <f t="shared" si="176"/>
        <v>2903.0600000000559</v>
      </c>
      <c r="K328" s="215">
        <f t="shared" si="176"/>
        <v>724.15</v>
      </c>
      <c r="L328" s="30">
        <f t="shared" si="175"/>
        <v>559347.78</v>
      </c>
      <c r="M328" s="30"/>
      <c r="N328" s="30"/>
      <c r="O328" s="30"/>
      <c r="P328" s="30">
        <f t="shared" si="175"/>
        <v>0</v>
      </c>
      <c r="Q328" s="30"/>
      <c r="R328" s="30"/>
      <c r="S328" s="30"/>
      <c r="T328" s="30">
        <f>SUM(T329:T334)</f>
        <v>0</v>
      </c>
      <c r="U328" s="30">
        <f>SUM(U329:U334)</f>
        <v>2873074.6</v>
      </c>
      <c r="V328" s="30">
        <f t="shared" ref="V328:Y328" si="177">SUM(V329:V334)</f>
        <v>2873074.6</v>
      </c>
      <c r="W328" s="30">
        <f t="shared" si="177"/>
        <v>0</v>
      </c>
      <c r="X328" s="30">
        <f t="shared" si="177"/>
        <v>2873074.6</v>
      </c>
      <c r="Y328" s="30">
        <f t="shared" si="177"/>
        <v>-4832472.9600000009</v>
      </c>
      <c r="Z328" s="32">
        <f t="shared" si="170"/>
        <v>-0.62714205867545125</v>
      </c>
      <c r="AA328" s="31"/>
    </row>
    <row r="329" spans="2:27" s="16" customFormat="1" hidden="1" x14ac:dyDescent="0.2">
      <c r="B329" s="34" t="s">
        <v>22</v>
      </c>
      <c r="C329" s="35">
        <v>4010101001</v>
      </c>
      <c r="D329" s="36"/>
      <c r="E329" s="37"/>
      <c r="F329" s="37"/>
      <c r="G329" s="37"/>
      <c r="H329" s="191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0">
        <f>SUM(H329:T329)</f>
        <v>0</v>
      </c>
      <c r="V329" s="37"/>
      <c r="W329" s="37"/>
      <c r="X329" s="37"/>
      <c r="Y329" s="37"/>
      <c r="Z329" s="32" t="e">
        <f t="shared" si="170"/>
        <v>#DIV/0!</v>
      </c>
      <c r="AA329" s="37"/>
    </row>
    <row r="330" spans="2:27" s="16" customFormat="1" hidden="1" x14ac:dyDescent="0.2">
      <c r="B330" s="34" t="s">
        <v>23</v>
      </c>
      <c r="C330" s="35">
        <v>4010303001</v>
      </c>
      <c r="D330" s="36"/>
      <c r="E330" s="37"/>
      <c r="F330" s="37"/>
      <c r="G330" s="37"/>
      <c r="H330" s="191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0">
        <f t="shared" ref="U330:U333" si="178">SUM(H330:T330)</f>
        <v>0</v>
      </c>
      <c r="V330" s="37"/>
      <c r="W330" s="37"/>
      <c r="X330" s="37"/>
      <c r="Y330" s="37"/>
      <c r="Z330" s="32" t="e">
        <f t="shared" si="170"/>
        <v>#DIV/0!</v>
      </c>
      <c r="AA330" s="37"/>
    </row>
    <row r="331" spans="2:27" s="16" customFormat="1" hidden="1" x14ac:dyDescent="0.2">
      <c r="B331" s="34" t="s">
        <v>24</v>
      </c>
      <c r="C331" s="35">
        <v>4010303002</v>
      </c>
      <c r="D331" s="36"/>
      <c r="E331" s="37"/>
      <c r="F331" s="37"/>
      <c r="G331" s="37"/>
      <c r="H331" s="191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0">
        <f t="shared" si="178"/>
        <v>0</v>
      </c>
      <c r="V331" s="37"/>
      <c r="W331" s="37"/>
      <c r="X331" s="37"/>
      <c r="Y331" s="37"/>
      <c r="Z331" s="32" t="e">
        <f t="shared" si="170"/>
        <v>#DIV/0!</v>
      </c>
      <c r="AA331" s="37"/>
    </row>
    <row r="332" spans="2:27" s="16" customFormat="1" hidden="1" x14ac:dyDescent="0.2">
      <c r="B332" s="34" t="s">
        <v>25</v>
      </c>
      <c r="C332" s="35">
        <v>4010104000</v>
      </c>
      <c r="D332" s="36"/>
      <c r="E332" s="37"/>
      <c r="F332" s="37"/>
      <c r="G332" s="37"/>
      <c r="H332" s="191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0">
        <f t="shared" si="178"/>
        <v>0</v>
      </c>
      <c r="V332" s="37"/>
      <c r="W332" s="37"/>
      <c r="X332" s="37"/>
      <c r="Y332" s="37"/>
      <c r="Z332" s="32" t="e">
        <f t="shared" si="170"/>
        <v>#DIV/0!</v>
      </c>
      <c r="AA332" s="37"/>
    </row>
    <row r="333" spans="2:27" s="16" customFormat="1" hidden="1" x14ac:dyDescent="0.2">
      <c r="B333" s="34" t="s">
        <v>26</v>
      </c>
      <c r="C333" s="38"/>
      <c r="D333" s="36"/>
      <c r="E333" s="37"/>
      <c r="F333" s="37"/>
      <c r="G333" s="37"/>
      <c r="H333" s="191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0">
        <f t="shared" si="178"/>
        <v>0</v>
      </c>
      <c r="V333" s="37"/>
      <c r="W333" s="37"/>
      <c r="X333" s="37"/>
      <c r="Y333" s="37"/>
      <c r="Z333" s="32" t="e">
        <f t="shared" si="170"/>
        <v>#DIV/0!</v>
      </c>
      <c r="AA333" s="37"/>
    </row>
    <row r="334" spans="2:27" s="16" customFormat="1" x14ac:dyDescent="0.2">
      <c r="B334" s="34" t="s">
        <v>70</v>
      </c>
      <c r="C334" s="38" t="s">
        <v>71</v>
      </c>
      <c r="D334" s="36">
        <f t="shared" ref="D334:X334" si="179">+D283+D232+D181+D127+D75+D23</f>
        <v>7705547.5600000005</v>
      </c>
      <c r="E334" s="44">
        <f t="shared" ref="E334:G334" si="180">+E283+E232+E181+E127+E75+E23</f>
        <v>2960.1</v>
      </c>
      <c r="F334" s="44">
        <f t="shared" si="180"/>
        <v>1725691.92</v>
      </c>
      <c r="G334" s="44">
        <f t="shared" si="180"/>
        <v>577540.59</v>
      </c>
      <c r="H334" s="192">
        <f t="shared" si="179"/>
        <v>2306192.61</v>
      </c>
      <c r="I334" s="44">
        <f t="shared" ref="I334:K334" si="181">+I283+I232+I181+I127+I75+I23</f>
        <v>3907</v>
      </c>
      <c r="J334" s="44">
        <f t="shared" si="181"/>
        <v>2903.0600000000559</v>
      </c>
      <c r="K334" s="44">
        <f t="shared" si="181"/>
        <v>724.15</v>
      </c>
      <c r="L334" s="36">
        <f t="shared" si="179"/>
        <v>559347.78</v>
      </c>
      <c r="M334" s="36"/>
      <c r="N334" s="36"/>
      <c r="O334" s="36"/>
      <c r="P334" s="44">
        <f t="shared" si="179"/>
        <v>0</v>
      </c>
      <c r="Q334" s="44"/>
      <c r="R334" s="44"/>
      <c r="S334" s="44"/>
      <c r="T334" s="36">
        <f t="shared" si="179"/>
        <v>0</v>
      </c>
      <c r="U334" s="36">
        <f t="shared" si="179"/>
        <v>2873074.6</v>
      </c>
      <c r="V334" s="36">
        <f t="shared" si="179"/>
        <v>2873074.6</v>
      </c>
      <c r="W334" s="36">
        <f t="shared" si="179"/>
        <v>0</v>
      </c>
      <c r="X334" s="36">
        <f t="shared" si="179"/>
        <v>2873074.6</v>
      </c>
      <c r="Y334" s="51">
        <f>U334-D334</f>
        <v>-4832472.9600000009</v>
      </c>
      <c r="Z334" s="32">
        <f t="shared" si="170"/>
        <v>-0.62714205867545125</v>
      </c>
      <c r="AA334" s="37"/>
    </row>
    <row r="335" spans="2:27" s="43" customFormat="1" x14ac:dyDescent="0.2">
      <c r="B335" s="39" t="s">
        <v>27</v>
      </c>
      <c r="C335" s="40"/>
      <c r="D335" s="41">
        <f>SUM(D336:D349)</f>
        <v>9864371.5999999996</v>
      </c>
      <c r="E335" s="164">
        <f t="shared" ref="E335:G335" si="182">SUM(E336:E349)</f>
        <v>771964.16999999993</v>
      </c>
      <c r="F335" s="164">
        <f t="shared" si="182"/>
        <v>1500821.2899999998</v>
      </c>
      <c r="G335" s="164">
        <f t="shared" si="182"/>
        <v>5462405.6400000006</v>
      </c>
      <c r="H335" s="61">
        <f t="shared" ref="H335:Y335" si="183">SUM(H336:H349)</f>
        <v>7733991.0999999996</v>
      </c>
      <c r="I335" s="164">
        <f t="shared" ref="I335:K335" si="184">SUM(I336:I349)</f>
        <v>577026.44999999995</v>
      </c>
      <c r="J335" s="164">
        <f t="shared" si="184"/>
        <v>1046689.8899999999</v>
      </c>
      <c r="K335" s="164">
        <f t="shared" si="184"/>
        <v>1319364.3899999999</v>
      </c>
      <c r="L335" s="41">
        <f t="shared" si="183"/>
        <v>5041261.7799999993</v>
      </c>
      <c r="M335" s="41"/>
      <c r="N335" s="41"/>
      <c r="O335" s="41"/>
      <c r="P335" s="41">
        <f t="shared" si="183"/>
        <v>0</v>
      </c>
      <c r="Q335" s="41"/>
      <c r="R335" s="41"/>
      <c r="S335" s="41"/>
      <c r="T335" s="41">
        <f t="shared" si="183"/>
        <v>0</v>
      </c>
      <c r="U335" s="41">
        <f t="shared" si="183"/>
        <v>15504633.810000001</v>
      </c>
      <c r="V335" s="41">
        <f t="shared" si="183"/>
        <v>14083289.57</v>
      </c>
      <c r="W335" s="41">
        <f t="shared" si="183"/>
        <v>0</v>
      </c>
      <c r="X335" s="41">
        <f t="shared" si="183"/>
        <v>14083289.57</v>
      </c>
      <c r="Y335" s="41">
        <f t="shared" si="183"/>
        <v>5640262.2100000009</v>
      </c>
      <c r="Z335" s="32">
        <f t="shared" si="170"/>
        <v>0.57178119790215542</v>
      </c>
      <c r="AA335" s="42"/>
    </row>
    <row r="336" spans="2:27" s="16" customFormat="1" x14ac:dyDescent="0.2">
      <c r="B336" s="34" t="s">
        <v>77</v>
      </c>
      <c r="C336" s="38" t="s">
        <v>72</v>
      </c>
      <c r="D336" s="36">
        <f t="shared" ref="D336:X345" si="185">+D285+D234+D183+D129+D77+D25</f>
        <v>796600</v>
      </c>
      <c r="E336" s="44">
        <f t="shared" ref="E336:G336" si="186">+E285+E234+E183+E129+E77+E25</f>
        <v>6886</v>
      </c>
      <c r="F336" s="44">
        <f t="shared" si="186"/>
        <v>5574</v>
      </c>
      <c r="G336" s="44">
        <f t="shared" si="186"/>
        <v>559400.4</v>
      </c>
      <c r="H336" s="192">
        <f t="shared" si="185"/>
        <v>571860.4</v>
      </c>
      <c r="I336" s="44">
        <f t="shared" ref="I336:K336" si="187">+I285+I234+I183+I129+I77+I25</f>
        <v>7238</v>
      </c>
      <c r="J336" s="44">
        <f t="shared" si="187"/>
        <v>70588</v>
      </c>
      <c r="K336" s="44">
        <f t="shared" si="187"/>
        <v>7800</v>
      </c>
      <c r="L336" s="36">
        <f t="shared" si="185"/>
        <v>105317</v>
      </c>
      <c r="M336" s="36"/>
      <c r="N336" s="36"/>
      <c r="O336" s="36"/>
      <c r="P336" s="44">
        <f t="shared" si="185"/>
        <v>0</v>
      </c>
      <c r="Q336" s="44"/>
      <c r="R336" s="44"/>
      <c r="S336" s="44"/>
      <c r="T336" s="44">
        <f t="shared" si="185"/>
        <v>0</v>
      </c>
      <c r="U336" s="36">
        <f t="shared" si="185"/>
        <v>762803.4</v>
      </c>
      <c r="V336" s="36">
        <f t="shared" si="185"/>
        <v>762803.4</v>
      </c>
      <c r="W336" s="36">
        <f t="shared" si="185"/>
        <v>0</v>
      </c>
      <c r="X336" s="36">
        <f t="shared" si="185"/>
        <v>762803.4</v>
      </c>
      <c r="Y336" s="51">
        <f t="shared" ref="Y336:Y346" si="188">U336-D336</f>
        <v>-33796.599999999977</v>
      </c>
      <c r="Z336" s="32">
        <f t="shared" si="170"/>
        <v>-4.2426060758222417E-2</v>
      </c>
      <c r="AA336" s="37"/>
    </row>
    <row r="337" spans="2:30" s="16" customFormat="1" x14ac:dyDescent="0.2">
      <c r="B337" s="34" t="s">
        <v>28</v>
      </c>
      <c r="C337" s="38" t="s">
        <v>59</v>
      </c>
      <c r="D337" s="36">
        <f t="shared" si="185"/>
        <v>238120</v>
      </c>
      <c r="E337" s="44">
        <f t="shared" ref="E337:G337" si="189">+E286+E235+E184+E130+E78+E26</f>
        <v>20750</v>
      </c>
      <c r="F337" s="44">
        <f t="shared" si="189"/>
        <v>22025</v>
      </c>
      <c r="G337" s="44">
        <f t="shared" si="189"/>
        <v>343960</v>
      </c>
      <c r="H337" s="192">
        <f t="shared" si="185"/>
        <v>386735</v>
      </c>
      <c r="I337" s="44">
        <f t="shared" ref="I337:K337" si="190">+I286+I235+I184+I130+I78+I26</f>
        <v>9950</v>
      </c>
      <c r="J337" s="44">
        <f t="shared" si="190"/>
        <v>15980</v>
      </c>
      <c r="K337" s="44">
        <f t="shared" si="190"/>
        <v>1000</v>
      </c>
      <c r="L337" s="36">
        <f t="shared" si="185"/>
        <v>20860</v>
      </c>
      <c r="M337" s="36"/>
      <c r="N337" s="36"/>
      <c r="O337" s="36"/>
      <c r="P337" s="44">
        <f t="shared" si="185"/>
        <v>0</v>
      </c>
      <c r="Q337" s="44"/>
      <c r="R337" s="44"/>
      <c r="S337" s="44"/>
      <c r="T337" s="44">
        <f t="shared" si="185"/>
        <v>0</v>
      </c>
      <c r="U337" s="36">
        <f t="shared" si="185"/>
        <v>434525</v>
      </c>
      <c r="V337" s="36">
        <f t="shared" si="185"/>
        <v>434525</v>
      </c>
      <c r="W337" s="36">
        <f t="shared" si="185"/>
        <v>0</v>
      </c>
      <c r="X337" s="36">
        <f t="shared" si="185"/>
        <v>434525</v>
      </c>
      <c r="Y337" s="51">
        <f t="shared" si="188"/>
        <v>196405</v>
      </c>
      <c r="Z337" s="32">
        <f t="shared" si="170"/>
        <v>0.82481521921720136</v>
      </c>
      <c r="AA337" s="37"/>
    </row>
    <row r="338" spans="2:30" s="16" customFormat="1" x14ac:dyDescent="0.2">
      <c r="B338" s="34" t="s">
        <v>78</v>
      </c>
      <c r="C338" s="38" t="s">
        <v>73</v>
      </c>
      <c r="D338" s="36">
        <f t="shared" si="185"/>
        <v>1607590</v>
      </c>
      <c r="E338" s="44">
        <f t="shared" ref="E338:G338" si="191">+E287+E236+E185+E131+E79+E27</f>
        <v>51754</v>
      </c>
      <c r="F338" s="44">
        <f t="shared" si="191"/>
        <v>69369</v>
      </c>
      <c r="G338" s="44">
        <f t="shared" si="191"/>
        <v>318809.40000000002</v>
      </c>
      <c r="H338" s="192">
        <f t="shared" si="185"/>
        <v>438732.4</v>
      </c>
      <c r="I338" s="44">
        <f t="shared" ref="I338:K338" si="192">+I287+I236+I185+I131+I79+I27</f>
        <v>66546</v>
      </c>
      <c r="J338" s="44">
        <f t="shared" si="192"/>
        <v>90858</v>
      </c>
      <c r="K338" s="44">
        <f t="shared" si="192"/>
        <v>86790</v>
      </c>
      <c r="L338" s="36">
        <f t="shared" si="185"/>
        <v>501372</v>
      </c>
      <c r="M338" s="36"/>
      <c r="N338" s="36"/>
      <c r="O338" s="36"/>
      <c r="P338" s="44">
        <f t="shared" si="185"/>
        <v>0</v>
      </c>
      <c r="Q338" s="44"/>
      <c r="R338" s="44"/>
      <c r="S338" s="44"/>
      <c r="T338" s="44">
        <f t="shared" si="185"/>
        <v>0</v>
      </c>
      <c r="U338" s="36">
        <f t="shared" si="185"/>
        <v>1033268.4</v>
      </c>
      <c r="V338" s="36">
        <f t="shared" si="185"/>
        <v>994512.4</v>
      </c>
      <c r="W338" s="36">
        <f t="shared" si="185"/>
        <v>0</v>
      </c>
      <c r="X338" s="36">
        <f t="shared" si="185"/>
        <v>994512.4</v>
      </c>
      <c r="Y338" s="51">
        <f t="shared" si="188"/>
        <v>-574321.6</v>
      </c>
      <c r="Z338" s="32">
        <f t="shared" si="170"/>
        <v>-0.35725626559010693</v>
      </c>
      <c r="AA338" s="37"/>
    </row>
    <row r="339" spans="2:30" s="16" customFormat="1" x14ac:dyDescent="0.2">
      <c r="B339" s="34" t="s">
        <v>63</v>
      </c>
      <c r="C339" s="38" t="s">
        <v>64</v>
      </c>
      <c r="D339" s="36">
        <f t="shared" si="185"/>
        <v>1200</v>
      </c>
      <c r="E339" s="44">
        <f t="shared" ref="E339:G339" si="193">+E288+E237+E186+E132+E80+E28</f>
        <v>250</v>
      </c>
      <c r="F339" s="44">
        <f t="shared" si="193"/>
        <v>400</v>
      </c>
      <c r="G339" s="44">
        <f t="shared" si="193"/>
        <v>1205.9000000000001</v>
      </c>
      <c r="H339" s="192">
        <f t="shared" si="185"/>
        <v>1855.9</v>
      </c>
      <c r="I339" s="44">
        <f t="shared" ref="I339:K339" si="194">+I288+I237+I186+I132+I80+I28</f>
        <v>100</v>
      </c>
      <c r="J339" s="44">
        <f t="shared" si="194"/>
        <v>200.00000000000011</v>
      </c>
      <c r="K339" s="44">
        <f t="shared" si="194"/>
        <v>550</v>
      </c>
      <c r="L339" s="36">
        <f t="shared" si="185"/>
        <v>750</v>
      </c>
      <c r="M339" s="36"/>
      <c r="N339" s="36"/>
      <c r="O339" s="36"/>
      <c r="P339" s="44">
        <f t="shared" si="185"/>
        <v>0</v>
      </c>
      <c r="Q339" s="44"/>
      <c r="R339" s="44"/>
      <c r="S339" s="44"/>
      <c r="T339" s="44">
        <f t="shared" si="185"/>
        <v>0</v>
      </c>
      <c r="U339" s="36">
        <f t="shared" si="185"/>
        <v>2905.9</v>
      </c>
      <c r="V339" s="36">
        <f t="shared" si="185"/>
        <v>2905.9</v>
      </c>
      <c r="W339" s="36">
        <f t="shared" si="185"/>
        <v>0</v>
      </c>
      <c r="X339" s="36">
        <f t="shared" si="185"/>
        <v>2905.9</v>
      </c>
      <c r="Y339" s="51">
        <f t="shared" si="188"/>
        <v>1705.9</v>
      </c>
      <c r="Z339" s="32">
        <f t="shared" si="170"/>
        <v>1.4215833333333334</v>
      </c>
      <c r="AA339" s="37"/>
    </row>
    <row r="340" spans="2:30" s="16" customFormat="1" x14ac:dyDescent="0.2">
      <c r="B340" s="34" t="s">
        <v>76</v>
      </c>
      <c r="C340" s="38" t="s">
        <v>75</v>
      </c>
      <c r="D340" s="36">
        <f t="shared" si="185"/>
        <v>52220</v>
      </c>
      <c r="E340" s="44">
        <f t="shared" ref="E340:G340" si="195">+E289+E238+E187+E133+E81+E29</f>
        <v>3000</v>
      </c>
      <c r="F340" s="44">
        <f t="shared" si="195"/>
        <v>4200</v>
      </c>
      <c r="G340" s="44">
        <f t="shared" si="195"/>
        <v>5400</v>
      </c>
      <c r="H340" s="192">
        <f t="shared" si="185"/>
        <v>12600</v>
      </c>
      <c r="I340" s="44">
        <f t="shared" ref="I340:K340" si="196">+I289+I238+I187+I133+I81+I29</f>
        <v>3800</v>
      </c>
      <c r="J340" s="44">
        <f t="shared" si="196"/>
        <v>6306.5800000000017</v>
      </c>
      <c r="K340" s="44">
        <f t="shared" si="196"/>
        <v>2472.0999999999985</v>
      </c>
      <c r="L340" s="36">
        <f t="shared" si="185"/>
        <v>13538.68</v>
      </c>
      <c r="M340" s="36"/>
      <c r="N340" s="36"/>
      <c r="O340" s="36"/>
      <c r="P340" s="44">
        <f t="shared" si="185"/>
        <v>0</v>
      </c>
      <c r="Q340" s="44"/>
      <c r="R340" s="44"/>
      <c r="S340" s="44"/>
      <c r="T340" s="44">
        <f t="shared" si="185"/>
        <v>0</v>
      </c>
      <c r="U340" s="36">
        <f t="shared" si="185"/>
        <v>38717.360000000001</v>
      </c>
      <c r="V340" s="36">
        <f t="shared" si="185"/>
        <v>38717.360000000001</v>
      </c>
      <c r="W340" s="36">
        <f t="shared" si="185"/>
        <v>0</v>
      </c>
      <c r="X340" s="36">
        <f t="shared" si="185"/>
        <v>38717.360000000001</v>
      </c>
      <c r="Y340" s="51">
        <f t="shared" si="188"/>
        <v>-13502.64</v>
      </c>
      <c r="Z340" s="32">
        <f t="shared" si="170"/>
        <v>-0.25857219456147068</v>
      </c>
      <c r="AA340" s="37"/>
    </row>
    <row r="341" spans="2:30" s="16" customFormat="1" x14ac:dyDescent="0.2">
      <c r="B341" s="34" t="s">
        <v>80</v>
      </c>
      <c r="C341" s="38" t="s">
        <v>74</v>
      </c>
      <c r="D341" s="36">
        <f t="shared" si="185"/>
        <v>541616</v>
      </c>
      <c r="E341" s="44">
        <f t="shared" ref="E341:G341" si="197">+E290+E239+E188+E134+E82+E30</f>
        <v>12185.75</v>
      </c>
      <c r="F341" s="44">
        <f t="shared" si="197"/>
        <v>15770.64</v>
      </c>
      <c r="G341" s="44">
        <f t="shared" si="197"/>
        <v>127693.53</v>
      </c>
      <c r="H341" s="192">
        <f t="shared" si="185"/>
        <v>155649.91999999998</v>
      </c>
      <c r="I341" s="44">
        <f t="shared" ref="I341:K341" si="198">+I290+I239+I188+I134+I82+I30</f>
        <v>11623.999999999993</v>
      </c>
      <c r="J341" s="44">
        <f t="shared" si="198"/>
        <v>14778</v>
      </c>
      <c r="K341" s="44">
        <f t="shared" si="198"/>
        <v>36442.510000000009</v>
      </c>
      <c r="L341" s="36">
        <f t="shared" si="185"/>
        <v>182263.51</v>
      </c>
      <c r="M341" s="36"/>
      <c r="N341" s="36"/>
      <c r="O341" s="36"/>
      <c r="P341" s="44">
        <f t="shared" si="185"/>
        <v>0</v>
      </c>
      <c r="Q341" s="44"/>
      <c r="R341" s="44"/>
      <c r="S341" s="44"/>
      <c r="T341" s="44">
        <f t="shared" si="185"/>
        <v>0</v>
      </c>
      <c r="U341" s="36">
        <f t="shared" si="185"/>
        <v>394257.94</v>
      </c>
      <c r="V341" s="36">
        <f t="shared" si="185"/>
        <v>394257.94</v>
      </c>
      <c r="W341" s="36">
        <f t="shared" si="185"/>
        <v>0</v>
      </c>
      <c r="X341" s="36">
        <f t="shared" si="185"/>
        <v>394257.94</v>
      </c>
      <c r="Y341" s="51">
        <f t="shared" si="188"/>
        <v>-147358.06</v>
      </c>
      <c r="Z341" s="32">
        <f t="shared" si="170"/>
        <v>-0.27207109834273729</v>
      </c>
      <c r="AA341" s="37"/>
    </row>
    <row r="342" spans="2:30" s="16" customFormat="1" x14ac:dyDescent="0.2">
      <c r="B342" s="34" t="s">
        <v>81</v>
      </c>
      <c r="C342" s="38" t="s">
        <v>82</v>
      </c>
      <c r="D342" s="36">
        <f t="shared" si="185"/>
        <v>51696</v>
      </c>
      <c r="E342" s="44">
        <f t="shared" ref="E342:G342" si="199">+E291+E240+E189+E135+E83+E31</f>
        <v>0</v>
      </c>
      <c r="F342" s="44">
        <f t="shared" si="199"/>
        <v>0</v>
      </c>
      <c r="G342" s="44">
        <f t="shared" si="199"/>
        <v>42476.18</v>
      </c>
      <c r="H342" s="192">
        <f t="shared" si="185"/>
        <v>42476.18</v>
      </c>
      <c r="I342" s="44">
        <f t="shared" ref="I342:K342" si="200">+I291+I240+I189+I135+I83+I31</f>
        <v>0</v>
      </c>
      <c r="J342" s="44">
        <f t="shared" si="200"/>
        <v>0</v>
      </c>
      <c r="K342" s="44">
        <f t="shared" si="200"/>
        <v>0</v>
      </c>
      <c r="L342" s="36">
        <f t="shared" si="185"/>
        <v>171.71</v>
      </c>
      <c r="M342" s="36"/>
      <c r="N342" s="36"/>
      <c r="O342" s="36"/>
      <c r="P342" s="36">
        <f t="shared" si="185"/>
        <v>0</v>
      </c>
      <c r="Q342" s="36"/>
      <c r="R342" s="36"/>
      <c r="S342" s="36"/>
      <c r="T342" s="36">
        <f t="shared" si="185"/>
        <v>0</v>
      </c>
      <c r="U342" s="36">
        <f t="shared" si="185"/>
        <v>42647.89</v>
      </c>
      <c r="V342" s="36">
        <f t="shared" si="185"/>
        <v>42647.89</v>
      </c>
      <c r="W342" s="36">
        <f t="shared" si="185"/>
        <v>0</v>
      </c>
      <c r="X342" s="36">
        <f t="shared" si="185"/>
        <v>42647.89</v>
      </c>
      <c r="Y342" s="51">
        <f t="shared" si="188"/>
        <v>-9048.11</v>
      </c>
      <c r="Z342" s="32">
        <f t="shared" si="170"/>
        <v>-0.17502534045187249</v>
      </c>
      <c r="AA342" s="37"/>
    </row>
    <row r="343" spans="2:30" s="16" customFormat="1" x14ac:dyDescent="0.2">
      <c r="B343" s="34" t="s">
        <v>65</v>
      </c>
      <c r="C343" s="38" t="s">
        <v>83</v>
      </c>
      <c r="D343" s="36">
        <f t="shared" si="185"/>
        <v>847365.82000000007</v>
      </c>
      <c r="E343" s="44">
        <f t="shared" ref="E343:G343" si="201">+E292+E241+E190+E136+E84+E32</f>
        <v>30428.41</v>
      </c>
      <c r="F343" s="44">
        <f t="shared" si="201"/>
        <v>35296.550000000003</v>
      </c>
      <c r="G343" s="44">
        <f t="shared" si="201"/>
        <v>931644.07000000007</v>
      </c>
      <c r="H343" s="192">
        <f t="shared" si="185"/>
        <v>997369.02999999991</v>
      </c>
      <c r="I343" s="44">
        <f t="shared" ref="I343:K343" si="202">+I292+I241+I190+I136+I84+I32</f>
        <v>21139</v>
      </c>
      <c r="J343" s="44">
        <f t="shared" si="202"/>
        <v>97986.87</v>
      </c>
      <c r="K343" s="44">
        <f t="shared" si="202"/>
        <v>22212.629999999997</v>
      </c>
      <c r="L343" s="36">
        <f t="shared" si="185"/>
        <v>2160561.5499999998</v>
      </c>
      <c r="M343" s="36"/>
      <c r="N343" s="36"/>
      <c r="O343" s="36"/>
      <c r="P343" s="44">
        <f t="shared" si="185"/>
        <v>0</v>
      </c>
      <c r="Q343" s="44"/>
      <c r="R343" s="44"/>
      <c r="S343" s="44"/>
      <c r="T343" s="44">
        <f t="shared" si="185"/>
        <v>0</v>
      </c>
      <c r="U343" s="36">
        <f t="shared" si="185"/>
        <v>3251408.68</v>
      </c>
      <c r="V343" s="36">
        <f t="shared" si="185"/>
        <v>3251168.68</v>
      </c>
      <c r="W343" s="36">
        <f t="shared" si="185"/>
        <v>0</v>
      </c>
      <c r="X343" s="36">
        <f t="shared" si="185"/>
        <v>3251168.68</v>
      </c>
      <c r="Y343" s="51">
        <f t="shared" si="188"/>
        <v>2404042.8600000003</v>
      </c>
      <c r="Z343" s="32">
        <f t="shared" si="170"/>
        <v>2.8370779222603058</v>
      </c>
      <c r="AA343" s="37"/>
    </row>
    <row r="344" spans="2:30" s="16" customFormat="1" x14ac:dyDescent="0.2">
      <c r="B344" s="34" t="s">
        <v>84</v>
      </c>
      <c r="C344" s="38" t="s">
        <v>85</v>
      </c>
      <c r="D344" s="36">
        <f t="shared" si="185"/>
        <v>5187795</v>
      </c>
      <c r="E344" s="44">
        <f t="shared" ref="E344:G344" si="203">+E293+E242+E191+E137+E85+E33</f>
        <v>27386.41</v>
      </c>
      <c r="F344" s="44">
        <f t="shared" si="203"/>
        <v>1343437.0899999999</v>
      </c>
      <c r="G344" s="44">
        <f t="shared" si="203"/>
        <v>3054099.18</v>
      </c>
      <c r="H344" s="192">
        <f t="shared" si="185"/>
        <v>4424922.68</v>
      </c>
      <c r="I344" s="44">
        <f t="shared" ref="I344:K344" si="204">+I293+I242+I191+I137+I85+I33</f>
        <v>453920.00000000006</v>
      </c>
      <c r="J344" s="44">
        <f t="shared" si="204"/>
        <v>488721.1999999999</v>
      </c>
      <c r="K344" s="44">
        <f t="shared" si="204"/>
        <v>1044281.24</v>
      </c>
      <c r="L344" s="36">
        <f t="shared" si="185"/>
        <v>1645536.44</v>
      </c>
      <c r="M344" s="36"/>
      <c r="N344" s="36"/>
      <c r="O344" s="36"/>
      <c r="P344" s="36">
        <f t="shared" si="185"/>
        <v>0</v>
      </c>
      <c r="Q344" s="36"/>
      <c r="R344" s="36"/>
      <c r="S344" s="36"/>
      <c r="T344" s="36">
        <f t="shared" si="185"/>
        <v>0</v>
      </c>
      <c r="U344" s="36">
        <f t="shared" si="185"/>
        <v>8057381.5600000005</v>
      </c>
      <c r="V344" s="36">
        <f t="shared" si="185"/>
        <v>6675033.3200000003</v>
      </c>
      <c r="W344" s="36">
        <f t="shared" si="185"/>
        <v>0</v>
      </c>
      <c r="X344" s="36">
        <f t="shared" si="185"/>
        <v>6675033.3200000003</v>
      </c>
      <c r="Y344" s="51">
        <f t="shared" si="188"/>
        <v>2869586.5600000005</v>
      </c>
      <c r="Z344" s="32">
        <f t="shared" si="170"/>
        <v>0.55314185699319274</v>
      </c>
      <c r="AA344" s="37"/>
    </row>
    <row r="345" spans="2:30" s="96" customFormat="1" hidden="1" x14ac:dyDescent="0.2">
      <c r="B345" s="92" t="s">
        <v>127</v>
      </c>
      <c r="C345" s="93" t="s">
        <v>117</v>
      </c>
      <c r="D345" s="4">
        <f t="shared" si="185"/>
        <v>0</v>
      </c>
      <c r="E345" s="143">
        <f t="shared" ref="E345:G345" si="205">+E294+E243+E192+E138+E86+E34</f>
        <v>0</v>
      </c>
      <c r="F345" s="143">
        <f t="shared" si="205"/>
        <v>0</v>
      </c>
      <c r="G345" s="143">
        <f t="shared" si="205"/>
        <v>0</v>
      </c>
      <c r="H345" s="198">
        <f t="shared" si="185"/>
        <v>0</v>
      </c>
      <c r="I345" s="143">
        <f t="shared" ref="I345:K345" si="206">+I294+I243+I192+I138+I86+I34</f>
        <v>0</v>
      </c>
      <c r="J345" s="143">
        <f t="shared" si="206"/>
        <v>0</v>
      </c>
      <c r="K345" s="143">
        <f t="shared" si="206"/>
        <v>0</v>
      </c>
      <c r="L345" s="4">
        <f t="shared" si="185"/>
        <v>0</v>
      </c>
      <c r="M345" s="4"/>
      <c r="N345" s="4"/>
      <c r="O345" s="4"/>
      <c r="P345" s="4">
        <f t="shared" si="185"/>
        <v>0</v>
      </c>
      <c r="Q345" s="4"/>
      <c r="R345" s="4"/>
      <c r="S345" s="4"/>
      <c r="T345" s="4">
        <f t="shared" si="185"/>
        <v>0</v>
      </c>
      <c r="U345" s="36">
        <f t="shared" si="185"/>
        <v>0</v>
      </c>
      <c r="V345" s="4">
        <f t="shared" si="185"/>
        <v>0</v>
      </c>
      <c r="W345" s="4">
        <f t="shared" si="185"/>
        <v>0</v>
      </c>
      <c r="X345" s="4">
        <f t="shared" si="185"/>
        <v>0</v>
      </c>
      <c r="Y345" s="78">
        <f t="shared" si="188"/>
        <v>0</v>
      </c>
      <c r="Z345" s="94" t="e">
        <f t="shared" si="170"/>
        <v>#DIV/0!</v>
      </c>
      <c r="AA345" s="95"/>
    </row>
    <row r="346" spans="2:30" s="16" customFormat="1" hidden="1" x14ac:dyDescent="0.2">
      <c r="B346" s="34" t="s">
        <v>81</v>
      </c>
      <c r="C346" s="38" t="s">
        <v>103</v>
      </c>
      <c r="D346" s="36"/>
      <c r="E346" s="44"/>
      <c r="F346" s="44"/>
      <c r="G346" s="44"/>
      <c r="H346" s="192"/>
      <c r="I346" s="44"/>
      <c r="J346" s="44"/>
      <c r="K346" s="44"/>
      <c r="L346" s="36">
        <f>+L139</f>
        <v>0</v>
      </c>
      <c r="M346" s="36"/>
      <c r="N346" s="36"/>
      <c r="O346" s="36"/>
      <c r="P346" s="36">
        <f t="shared" ref="P346:U347" si="207">+P139</f>
        <v>0</v>
      </c>
      <c r="Q346" s="36"/>
      <c r="R346" s="36"/>
      <c r="S346" s="36"/>
      <c r="T346" s="36">
        <f t="shared" si="207"/>
        <v>0</v>
      </c>
      <c r="U346" s="36">
        <f t="shared" si="207"/>
        <v>0</v>
      </c>
      <c r="V346" s="36">
        <f>+V139</f>
        <v>0</v>
      </c>
      <c r="W346" s="36">
        <f>+W139</f>
        <v>0</v>
      </c>
      <c r="X346" s="36">
        <f>+X139</f>
        <v>0</v>
      </c>
      <c r="Y346" s="51">
        <f t="shared" si="188"/>
        <v>0</v>
      </c>
      <c r="Z346" s="32" t="e">
        <f t="shared" si="170"/>
        <v>#DIV/0!</v>
      </c>
      <c r="AA346" s="37"/>
    </row>
    <row r="347" spans="2:30" s="96" customFormat="1" ht="27.75" hidden="1" customHeight="1" x14ac:dyDescent="0.2">
      <c r="B347" s="92" t="s">
        <v>122</v>
      </c>
      <c r="C347" s="93" t="s">
        <v>121</v>
      </c>
      <c r="D347" s="4"/>
      <c r="E347" s="143"/>
      <c r="F347" s="143"/>
      <c r="G347" s="143"/>
      <c r="H347" s="198"/>
      <c r="I347" s="143"/>
      <c r="J347" s="143"/>
      <c r="K347" s="143"/>
      <c r="L347" s="4">
        <f>+L140</f>
        <v>0</v>
      </c>
      <c r="M347" s="4"/>
      <c r="N347" s="4"/>
      <c r="O347" s="4"/>
      <c r="P347" s="4">
        <f t="shared" si="207"/>
        <v>0</v>
      </c>
      <c r="Q347" s="4"/>
      <c r="R347" s="4"/>
      <c r="S347" s="4"/>
      <c r="T347" s="4">
        <f t="shared" si="207"/>
        <v>0</v>
      </c>
      <c r="U347" s="4">
        <f t="shared" ref="U347" si="208">+U296+U245+U194+U140+U88+U36</f>
        <v>0</v>
      </c>
      <c r="V347" s="5">
        <f t="shared" ref="V347" si="209">+U347</f>
        <v>0</v>
      </c>
      <c r="W347" s="4"/>
      <c r="X347" s="4">
        <f t="shared" ref="X347" si="210">SUM(V347:W347)</f>
        <v>0</v>
      </c>
      <c r="Y347" s="5">
        <f>+U347-D347</f>
        <v>0</v>
      </c>
      <c r="Z347" s="94" t="e">
        <f t="shared" si="170"/>
        <v>#DIV/0!</v>
      </c>
      <c r="AA347" s="95"/>
    </row>
    <row r="348" spans="2:30" s="96" customFormat="1" ht="28.5" customHeight="1" x14ac:dyDescent="0.2">
      <c r="B348" s="92" t="s">
        <v>125</v>
      </c>
      <c r="C348" s="93" t="s">
        <v>67</v>
      </c>
      <c r="D348" s="143">
        <f>+D295+D244+D193+D141+D87+D35</f>
        <v>540168.78</v>
      </c>
      <c r="E348" s="143">
        <f t="shared" ref="E348:G348" si="211">+E295+E244+E193+E141+E87+E35</f>
        <v>619323.6</v>
      </c>
      <c r="F348" s="143">
        <f t="shared" si="211"/>
        <v>4749.01</v>
      </c>
      <c r="G348" s="143">
        <f t="shared" si="211"/>
        <v>77716.98</v>
      </c>
      <c r="H348" s="198">
        <f>+H295+H244+H193+H141+H87+H35</f>
        <v>701789.59000000008</v>
      </c>
      <c r="I348" s="143">
        <f t="shared" ref="I348:K348" si="212">+I295+I244+I193+I141+I87+I35</f>
        <v>2709.45</v>
      </c>
      <c r="J348" s="143">
        <f t="shared" si="212"/>
        <v>261271.24000000002</v>
      </c>
      <c r="K348" s="143">
        <f t="shared" si="212"/>
        <v>117815.91</v>
      </c>
      <c r="L348" s="4">
        <f>+L295+L244+L193+L141+L87+L35</f>
        <v>410890.89</v>
      </c>
      <c r="M348" s="4"/>
      <c r="N348" s="4"/>
      <c r="O348" s="4"/>
      <c r="P348" s="4">
        <f t="shared" ref="P348:U348" si="213">+P295+P244+P193+P141+P87+P35</f>
        <v>0</v>
      </c>
      <c r="Q348" s="4"/>
      <c r="R348" s="4"/>
      <c r="S348" s="4"/>
      <c r="T348" s="4">
        <f t="shared" si="213"/>
        <v>0</v>
      </c>
      <c r="U348" s="4">
        <f t="shared" si="213"/>
        <v>1486717.6800000002</v>
      </c>
      <c r="V348" s="4">
        <f>+V295+V244+V193+V141+V87+V35</f>
        <v>1486717.6800000002</v>
      </c>
      <c r="W348" s="4">
        <f>+W295+W244+W193+W141+W87+W35</f>
        <v>0</v>
      </c>
      <c r="X348" s="4">
        <f>+X295+X244+X193+X141+X87+X35</f>
        <v>1486717.6800000002</v>
      </c>
      <c r="Y348" s="78">
        <f>U348-D348</f>
        <v>946548.90000000014</v>
      </c>
      <c r="Z348" s="94">
        <f t="shared" si="170"/>
        <v>1.7523206357835048</v>
      </c>
      <c r="AA348" s="95"/>
    </row>
    <row r="349" spans="2:30" s="16" customFormat="1" hidden="1" x14ac:dyDescent="0.2">
      <c r="B349" s="34" t="s">
        <v>109</v>
      </c>
      <c r="C349" s="38" t="s">
        <v>110</v>
      </c>
      <c r="D349" s="36"/>
      <c r="E349" s="143">
        <f t="shared" ref="E349:G349" si="214">+E296+E245+E194+E142+E88+E36</f>
        <v>0</v>
      </c>
      <c r="F349" s="143">
        <f t="shared" si="214"/>
        <v>0</v>
      </c>
      <c r="G349" s="143">
        <f t="shared" si="214"/>
        <v>0</v>
      </c>
      <c r="H349" s="198">
        <f>+H296+H245+H194+H142+H88+H36</f>
        <v>0</v>
      </c>
      <c r="I349" s="143">
        <f t="shared" ref="I349:K349" si="215">+I296+I245+I194+I142+I88+I36</f>
        <v>0</v>
      </c>
      <c r="J349" s="143">
        <f t="shared" si="215"/>
        <v>0</v>
      </c>
      <c r="K349" s="143">
        <f t="shared" si="215"/>
        <v>0</v>
      </c>
      <c r="L349" s="143">
        <f t="shared" ref="L349:T349" si="216">+L296+L245+L194+L142+L88+L36</f>
        <v>0</v>
      </c>
      <c r="M349" s="143"/>
      <c r="N349" s="143"/>
      <c r="O349" s="143"/>
      <c r="P349" s="143">
        <f t="shared" si="216"/>
        <v>0</v>
      </c>
      <c r="Q349" s="143"/>
      <c r="R349" s="143"/>
      <c r="S349" s="143"/>
      <c r="T349" s="143">
        <f t="shared" si="216"/>
        <v>0</v>
      </c>
      <c r="U349" s="36">
        <f>+U297+U246+U195+U142+U89+U37</f>
        <v>0</v>
      </c>
      <c r="V349" s="45">
        <f t="shared" ref="V349" si="217">+U349</f>
        <v>0</v>
      </c>
      <c r="W349" s="45"/>
      <c r="X349" s="4">
        <f>+X296+X245+X194+X142+X88+X36</f>
        <v>0</v>
      </c>
      <c r="Y349" s="51">
        <f>U349-D349</f>
        <v>0</v>
      </c>
      <c r="Z349" s="32" t="e">
        <f t="shared" si="170"/>
        <v>#DIV/0!</v>
      </c>
      <c r="AA349" s="37"/>
      <c r="AC349" s="9"/>
      <c r="AD349" s="72"/>
    </row>
    <row r="350" spans="2:30" s="43" customFormat="1" x14ac:dyDescent="0.2">
      <c r="B350" s="39" t="s">
        <v>30</v>
      </c>
      <c r="C350" s="40"/>
      <c r="D350" s="41">
        <f>+D351+D358</f>
        <v>0</v>
      </c>
      <c r="E350" s="164">
        <f t="shared" ref="E350:G350" si="218">+E351+E358</f>
        <v>0</v>
      </c>
      <c r="F350" s="164">
        <f t="shared" si="218"/>
        <v>0</v>
      </c>
      <c r="G350" s="164">
        <f t="shared" si="218"/>
        <v>0</v>
      </c>
      <c r="H350" s="61">
        <f t="shared" ref="H350:T350" si="219">+H351+H358</f>
        <v>0</v>
      </c>
      <c r="I350" s="164">
        <f t="shared" ref="I350:K350" si="220">+I351+I358</f>
        <v>0</v>
      </c>
      <c r="J350" s="164">
        <f t="shared" si="220"/>
        <v>0</v>
      </c>
      <c r="K350" s="164">
        <f t="shared" si="220"/>
        <v>0</v>
      </c>
      <c r="L350" s="41">
        <f t="shared" si="219"/>
        <v>0</v>
      </c>
      <c r="M350" s="41"/>
      <c r="N350" s="41"/>
      <c r="O350" s="41"/>
      <c r="P350" s="41">
        <f t="shared" si="219"/>
        <v>0</v>
      </c>
      <c r="Q350" s="41"/>
      <c r="R350" s="41"/>
      <c r="S350" s="41"/>
      <c r="T350" s="41">
        <f t="shared" si="219"/>
        <v>0</v>
      </c>
      <c r="U350" s="30">
        <f t="shared" ref="U350:U358" si="221">+U351</f>
        <v>0</v>
      </c>
      <c r="V350" s="41">
        <f t="shared" ref="V350:Y350" si="222">+V351+V358</f>
        <v>0</v>
      </c>
      <c r="W350" s="41">
        <f t="shared" si="222"/>
        <v>0</v>
      </c>
      <c r="X350" s="41">
        <f t="shared" si="222"/>
        <v>0</v>
      </c>
      <c r="Y350" s="41">
        <f t="shared" si="222"/>
        <v>0</v>
      </c>
      <c r="Z350" s="32" t="e">
        <f t="shared" si="170"/>
        <v>#DIV/0!</v>
      </c>
      <c r="AA350" s="42"/>
    </row>
    <row r="351" spans="2:30" s="43" customFormat="1" x14ac:dyDescent="0.2">
      <c r="B351" s="39" t="s">
        <v>21</v>
      </c>
      <c r="C351" s="40"/>
      <c r="D351" s="41">
        <f>SUM(D353:D357)</f>
        <v>0</v>
      </c>
      <c r="E351" s="164">
        <f t="shared" ref="E351:G351" si="223">SUM(E353:E357)</f>
        <v>0</v>
      </c>
      <c r="F351" s="164">
        <f t="shared" si="223"/>
        <v>0</v>
      </c>
      <c r="G351" s="164">
        <f t="shared" si="223"/>
        <v>0</v>
      </c>
      <c r="H351" s="61">
        <f t="shared" ref="H351:Y351" si="224">SUM(H353:H357)</f>
        <v>0</v>
      </c>
      <c r="I351" s="164">
        <f t="shared" ref="I351:K351" si="225">SUM(I353:I357)</f>
        <v>0</v>
      </c>
      <c r="J351" s="164">
        <f t="shared" si="225"/>
        <v>0</v>
      </c>
      <c r="K351" s="164">
        <f t="shared" si="225"/>
        <v>0</v>
      </c>
      <c r="L351" s="41">
        <f t="shared" si="224"/>
        <v>0</v>
      </c>
      <c r="M351" s="41"/>
      <c r="N351" s="41"/>
      <c r="O351" s="41"/>
      <c r="P351" s="41">
        <f t="shared" si="224"/>
        <v>0</v>
      </c>
      <c r="Q351" s="41"/>
      <c r="R351" s="41"/>
      <c r="S351" s="41"/>
      <c r="T351" s="41">
        <f t="shared" si="224"/>
        <v>0</v>
      </c>
      <c r="U351" s="30">
        <f t="shared" si="221"/>
        <v>0</v>
      </c>
      <c r="V351" s="41">
        <f t="shared" si="224"/>
        <v>0</v>
      </c>
      <c r="W351" s="41">
        <f t="shared" si="224"/>
        <v>0</v>
      </c>
      <c r="X351" s="41">
        <f t="shared" si="224"/>
        <v>0</v>
      </c>
      <c r="Y351" s="41">
        <f t="shared" si="224"/>
        <v>0</v>
      </c>
      <c r="Z351" s="32" t="e">
        <f t="shared" si="170"/>
        <v>#DIV/0!</v>
      </c>
      <c r="AA351" s="42"/>
    </row>
    <row r="352" spans="2:30" s="16" customFormat="1" ht="22.5" hidden="1" x14ac:dyDescent="0.2">
      <c r="B352" s="34" t="s">
        <v>31</v>
      </c>
      <c r="C352" s="38"/>
      <c r="D352" s="36"/>
      <c r="E352" s="37"/>
      <c r="F352" s="37"/>
      <c r="G352" s="37"/>
      <c r="H352" s="191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0">
        <f t="shared" si="221"/>
        <v>0</v>
      </c>
      <c r="V352" s="37"/>
      <c r="W352" s="37"/>
      <c r="X352" s="37"/>
      <c r="Y352" s="36">
        <f t="shared" ref="Y352:Y357" si="226">+Y298+Y247+Y196+Y144+Y91+Y38</f>
        <v>0</v>
      </c>
      <c r="Z352" s="32" t="e">
        <f t="shared" si="170"/>
        <v>#DIV/0!</v>
      </c>
      <c r="AA352" s="37"/>
    </row>
    <row r="353" spans="2:27" s="16" customFormat="1" hidden="1" x14ac:dyDescent="0.2">
      <c r="B353" s="34" t="s">
        <v>22</v>
      </c>
      <c r="C353" s="35" t="s">
        <v>60</v>
      </c>
      <c r="D353" s="36"/>
      <c r="E353" s="37"/>
      <c r="F353" s="37"/>
      <c r="G353" s="37"/>
      <c r="H353" s="191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0">
        <f t="shared" si="221"/>
        <v>0</v>
      </c>
      <c r="V353" s="37"/>
      <c r="W353" s="37"/>
      <c r="X353" s="37"/>
      <c r="Y353" s="36">
        <f t="shared" si="226"/>
        <v>0</v>
      </c>
      <c r="Z353" s="32" t="e">
        <f t="shared" si="170"/>
        <v>#DIV/0!</v>
      </c>
      <c r="AA353" s="37"/>
    </row>
    <row r="354" spans="2:27" s="16" customFormat="1" hidden="1" x14ac:dyDescent="0.2">
      <c r="B354" s="34" t="s">
        <v>23</v>
      </c>
      <c r="C354" s="35" t="s">
        <v>61</v>
      </c>
      <c r="D354" s="36"/>
      <c r="E354" s="37"/>
      <c r="F354" s="37"/>
      <c r="G354" s="37"/>
      <c r="H354" s="191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0">
        <f t="shared" si="221"/>
        <v>0</v>
      </c>
      <c r="V354" s="37"/>
      <c r="W354" s="37"/>
      <c r="X354" s="37"/>
      <c r="Y354" s="36">
        <f t="shared" si="226"/>
        <v>0</v>
      </c>
      <c r="Z354" s="32" t="e">
        <f t="shared" si="170"/>
        <v>#DIV/0!</v>
      </c>
      <c r="AA354" s="37"/>
    </row>
    <row r="355" spans="2:27" s="16" customFormat="1" hidden="1" x14ac:dyDescent="0.2">
      <c r="B355" s="34" t="s">
        <v>24</v>
      </c>
      <c r="C355" s="35" t="s">
        <v>62</v>
      </c>
      <c r="D355" s="36"/>
      <c r="E355" s="37"/>
      <c r="F355" s="37"/>
      <c r="G355" s="37"/>
      <c r="H355" s="191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0">
        <f t="shared" si="221"/>
        <v>0</v>
      </c>
      <c r="V355" s="37"/>
      <c r="W355" s="37"/>
      <c r="X355" s="37"/>
      <c r="Y355" s="36">
        <f t="shared" si="226"/>
        <v>0</v>
      </c>
      <c r="Z355" s="32" t="e">
        <f t="shared" si="170"/>
        <v>#DIV/0!</v>
      </c>
      <c r="AA355" s="37"/>
    </row>
    <row r="356" spans="2:27" s="16" customFormat="1" hidden="1" x14ac:dyDescent="0.2">
      <c r="B356" s="34" t="s">
        <v>32</v>
      </c>
      <c r="C356" s="38"/>
      <c r="D356" s="36"/>
      <c r="E356" s="37"/>
      <c r="F356" s="37"/>
      <c r="G356" s="37"/>
      <c r="H356" s="191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0">
        <f t="shared" si="221"/>
        <v>0</v>
      </c>
      <c r="V356" s="37"/>
      <c r="W356" s="37"/>
      <c r="X356" s="37"/>
      <c r="Y356" s="36">
        <f t="shared" si="226"/>
        <v>0</v>
      </c>
      <c r="Z356" s="32" t="e">
        <f t="shared" si="170"/>
        <v>#DIV/0!</v>
      </c>
      <c r="AA356" s="37"/>
    </row>
    <row r="357" spans="2:27" s="16" customFormat="1" hidden="1" x14ac:dyDescent="0.2">
      <c r="B357" s="34" t="s">
        <v>33</v>
      </c>
      <c r="C357" s="38"/>
      <c r="D357" s="36"/>
      <c r="E357" s="37"/>
      <c r="F357" s="37"/>
      <c r="G357" s="37"/>
      <c r="H357" s="191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0">
        <f t="shared" si="221"/>
        <v>0</v>
      </c>
      <c r="V357" s="37"/>
      <c r="W357" s="37"/>
      <c r="X357" s="37"/>
      <c r="Y357" s="36">
        <f t="shared" si="226"/>
        <v>0</v>
      </c>
      <c r="Z357" s="32" t="e">
        <f t="shared" si="170"/>
        <v>#DIV/0!</v>
      </c>
      <c r="AA357" s="37"/>
    </row>
    <row r="358" spans="2:27" s="43" customFormat="1" x14ac:dyDescent="0.2">
      <c r="B358" s="39" t="s">
        <v>27</v>
      </c>
      <c r="C358" s="40"/>
      <c r="D358" s="41">
        <f>SUM(D359:D360)</f>
        <v>0</v>
      </c>
      <c r="E358" s="164">
        <f t="shared" ref="E358:G358" si="227">SUM(E359:E361)</f>
        <v>0</v>
      </c>
      <c r="F358" s="164">
        <f t="shared" si="227"/>
        <v>0</v>
      </c>
      <c r="G358" s="164">
        <f t="shared" si="227"/>
        <v>0</v>
      </c>
      <c r="H358" s="61">
        <f>SUM(H359:H361)</f>
        <v>0</v>
      </c>
      <c r="I358" s="164">
        <f t="shared" ref="I358:K358" si="228">SUM(I359:I361)</f>
        <v>0</v>
      </c>
      <c r="J358" s="164">
        <f t="shared" si="228"/>
        <v>0</v>
      </c>
      <c r="K358" s="164">
        <f t="shared" si="228"/>
        <v>0</v>
      </c>
      <c r="L358" s="41">
        <f t="shared" ref="L358:Y358" si="229">SUM(L359:L361)</f>
        <v>0</v>
      </c>
      <c r="M358" s="41"/>
      <c r="N358" s="41"/>
      <c r="O358" s="41"/>
      <c r="P358" s="41">
        <f t="shared" si="229"/>
        <v>0</v>
      </c>
      <c r="Q358" s="41"/>
      <c r="R358" s="41"/>
      <c r="S358" s="41"/>
      <c r="T358" s="41">
        <f t="shared" si="229"/>
        <v>0</v>
      </c>
      <c r="U358" s="30">
        <f t="shared" si="221"/>
        <v>0</v>
      </c>
      <c r="V358" s="41">
        <f t="shared" si="229"/>
        <v>0</v>
      </c>
      <c r="W358" s="41">
        <f t="shared" si="229"/>
        <v>0</v>
      </c>
      <c r="X358" s="41">
        <f t="shared" si="229"/>
        <v>0</v>
      </c>
      <c r="Y358" s="41">
        <f t="shared" si="229"/>
        <v>0</v>
      </c>
      <c r="Z358" s="32" t="e">
        <f t="shared" ref="Z358:Z378" si="230">+Y358/D358</f>
        <v>#DIV/0!</v>
      </c>
      <c r="AA358" s="42"/>
    </row>
    <row r="359" spans="2:27" s="16" customFormat="1" ht="18.75" hidden="1" x14ac:dyDescent="0.2">
      <c r="B359" s="144" t="s">
        <v>34</v>
      </c>
      <c r="C359" s="38"/>
      <c r="D359" s="36"/>
      <c r="E359" s="37"/>
      <c r="F359" s="37"/>
      <c r="G359" s="37"/>
      <c r="H359" s="191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6"/>
      <c r="V359" s="36">
        <f t="shared" ref="V359:Y360" si="231">+V305+V254+V203+V151+V98+V45</f>
        <v>0</v>
      </c>
      <c r="W359" s="36">
        <f t="shared" si="231"/>
        <v>0</v>
      </c>
      <c r="X359" s="36">
        <f t="shared" si="231"/>
        <v>0</v>
      </c>
      <c r="Y359" s="36">
        <f t="shared" si="231"/>
        <v>0</v>
      </c>
      <c r="Z359" s="32" t="e">
        <f t="shared" si="230"/>
        <v>#DIV/0!</v>
      </c>
      <c r="AA359" s="37"/>
    </row>
    <row r="360" spans="2:27" s="16" customFormat="1" ht="18.75" hidden="1" x14ac:dyDescent="0.2">
      <c r="B360" s="145" t="s">
        <v>35</v>
      </c>
      <c r="C360" s="38" t="s">
        <v>67</v>
      </c>
      <c r="D360" s="36">
        <f>+D306+D255+D204+D152+D99+D46</f>
        <v>0</v>
      </c>
      <c r="E360" s="44">
        <f t="shared" ref="E360:G360" si="232">+E306+E255+E204+E152+E99+E46</f>
        <v>0</v>
      </c>
      <c r="F360" s="44">
        <f t="shared" si="232"/>
        <v>0</v>
      </c>
      <c r="G360" s="44">
        <f t="shared" si="232"/>
        <v>0</v>
      </c>
      <c r="H360" s="192">
        <f>+H306+H255+H204+H152+H99+H46</f>
        <v>0</v>
      </c>
      <c r="I360" s="44">
        <f t="shared" ref="I360:K360" si="233">+I306+I255+I204+I152+I99+I46</f>
        <v>0</v>
      </c>
      <c r="J360" s="44">
        <f t="shared" si="233"/>
        <v>0</v>
      </c>
      <c r="K360" s="44">
        <f t="shared" si="233"/>
        <v>0</v>
      </c>
      <c r="L360" s="36">
        <f>+L306+L255+L204+L152+L99+L46</f>
        <v>0</v>
      </c>
      <c r="M360" s="36"/>
      <c r="N360" s="36"/>
      <c r="O360" s="36"/>
      <c r="P360" s="36">
        <f>+P306+P255+P204+P152+P99+P46</f>
        <v>0</v>
      </c>
      <c r="Q360" s="36"/>
      <c r="R360" s="36"/>
      <c r="S360" s="36"/>
      <c r="T360" s="36">
        <f>+T306+T255+T204+T152+T99+T46</f>
        <v>0</v>
      </c>
      <c r="U360" s="36">
        <f t="shared" ref="U360" si="234">SUM(H360:T360)</f>
        <v>0</v>
      </c>
      <c r="V360" s="36">
        <f t="shared" si="231"/>
        <v>0</v>
      </c>
      <c r="W360" s="36">
        <f t="shared" si="231"/>
        <v>0</v>
      </c>
      <c r="X360" s="36">
        <f t="shared" si="231"/>
        <v>0</v>
      </c>
      <c r="Y360" s="36">
        <f t="shared" si="231"/>
        <v>0</v>
      </c>
      <c r="Z360" s="32" t="e">
        <f t="shared" si="230"/>
        <v>#DIV/0!</v>
      </c>
      <c r="AA360" s="37"/>
    </row>
    <row r="361" spans="2:27" s="146" customFormat="1" ht="14.25" hidden="1" customHeight="1" x14ac:dyDescent="0.2">
      <c r="B361" s="92" t="s">
        <v>104</v>
      </c>
      <c r="C361" s="93" t="s">
        <v>66</v>
      </c>
      <c r="D361" s="4">
        <f>+D365+D366+D367+D369+D370+D371</f>
        <v>0</v>
      </c>
      <c r="E361" s="143"/>
      <c r="F361" s="143"/>
      <c r="G361" s="143"/>
      <c r="H361" s="198"/>
      <c r="I361" s="143"/>
      <c r="J361" s="143"/>
      <c r="K361" s="143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92"/>
      <c r="W361" s="92"/>
      <c r="X361" s="92"/>
      <c r="Y361" s="92"/>
      <c r="Z361" s="122" t="e">
        <f t="shared" si="230"/>
        <v>#DIV/0!</v>
      </c>
      <c r="AA361" s="92"/>
    </row>
    <row r="362" spans="2:27" s="150" customFormat="1" ht="22.5" x14ac:dyDescent="0.2">
      <c r="B362" s="147" t="s">
        <v>36</v>
      </c>
      <c r="C362" s="40"/>
      <c r="D362" s="148">
        <f>+D363+D372</f>
        <v>0</v>
      </c>
      <c r="E362" s="219">
        <f t="shared" ref="E362:G362" si="235">+E363+E372</f>
        <v>0</v>
      </c>
      <c r="F362" s="219">
        <f t="shared" si="235"/>
        <v>0</v>
      </c>
      <c r="G362" s="219">
        <f t="shared" si="235"/>
        <v>76579.77</v>
      </c>
      <c r="H362" s="203">
        <f t="shared" ref="H362:Y362" si="236">+H363+H372</f>
        <v>1204799.08</v>
      </c>
      <c r="I362" s="219">
        <f t="shared" ref="I362:K362" si="237">+I363+I372</f>
        <v>6016.5</v>
      </c>
      <c r="J362" s="219">
        <f t="shared" si="237"/>
        <v>48194.59</v>
      </c>
      <c r="K362" s="219">
        <f t="shared" si="237"/>
        <v>47304</v>
      </c>
      <c r="L362" s="148">
        <f t="shared" si="236"/>
        <v>346924</v>
      </c>
      <c r="M362" s="148"/>
      <c r="N362" s="148"/>
      <c r="O362" s="148"/>
      <c r="P362" s="148">
        <f t="shared" si="236"/>
        <v>0</v>
      </c>
      <c r="Q362" s="148"/>
      <c r="R362" s="148"/>
      <c r="S362" s="148"/>
      <c r="T362" s="148">
        <f t="shared" si="236"/>
        <v>0</v>
      </c>
      <c r="U362" s="148">
        <f t="shared" si="236"/>
        <v>1653238.17</v>
      </c>
      <c r="V362" s="148">
        <f t="shared" si="236"/>
        <v>1645229.08</v>
      </c>
      <c r="W362" s="148">
        <f t="shared" si="236"/>
        <v>0</v>
      </c>
      <c r="X362" s="148">
        <f t="shared" si="236"/>
        <v>1645229.08</v>
      </c>
      <c r="Y362" s="148">
        <f t="shared" si="236"/>
        <v>1653238.17</v>
      </c>
      <c r="Z362" s="52" t="e">
        <f t="shared" si="230"/>
        <v>#DIV/0!</v>
      </c>
      <c r="AA362" s="149"/>
    </row>
    <row r="363" spans="2:27" s="43" customFormat="1" x14ac:dyDescent="0.2">
      <c r="B363" s="39" t="s">
        <v>37</v>
      </c>
      <c r="C363" s="40"/>
      <c r="D363" s="41">
        <f>+D364</f>
        <v>0</v>
      </c>
      <c r="E363" s="164">
        <f t="shared" ref="E363:G363" si="238">+E364</f>
        <v>0</v>
      </c>
      <c r="F363" s="164">
        <f t="shared" si="238"/>
        <v>0</v>
      </c>
      <c r="G363" s="164">
        <f t="shared" si="238"/>
        <v>76579.77</v>
      </c>
      <c r="H363" s="61">
        <f t="shared" ref="H363:Y363" si="239">+H364</f>
        <v>1204799.08</v>
      </c>
      <c r="I363" s="164">
        <f t="shared" si="239"/>
        <v>6016.5</v>
      </c>
      <c r="J363" s="164">
        <f t="shared" si="239"/>
        <v>48194.59</v>
      </c>
      <c r="K363" s="164">
        <f t="shared" si="239"/>
        <v>47304</v>
      </c>
      <c r="L363" s="41">
        <f t="shared" si="239"/>
        <v>346924</v>
      </c>
      <c r="M363" s="41"/>
      <c r="N363" s="41"/>
      <c r="O363" s="41"/>
      <c r="P363" s="41">
        <f t="shared" si="239"/>
        <v>0</v>
      </c>
      <c r="Q363" s="41"/>
      <c r="R363" s="41"/>
      <c r="S363" s="41"/>
      <c r="T363" s="41">
        <f t="shared" si="239"/>
        <v>0</v>
      </c>
      <c r="U363" s="41">
        <f t="shared" si="239"/>
        <v>1653238.17</v>
      </c>
      <c r="V363" s="41">
        <f t="shared" si="239"/>
        <v>1645229.08</v>
      </c>
      <c r="W363" s="41">
        <f t="shared" si="239"/>
        <v>0</v>
      </c>
      <c r="X363" s="41">
        <f t="shared" si="239"/>
        <v>1645229.08</v>
      </c>
      <c r="Y363" s="41">
        <f t="shared" si="239"/>
        <v>1653238.17</v>
      </c>
      <c r="Z363" s="32" t="e">
        <f t="shared" si="230"/>
        <v>#DIV/0!</v>
      </c>
      <c r="AA363" s="42"/>
    </row>
    <row r="364" spans="2:27" s="43" customFormat="1" x14ac:dyDescent="0.2">
      <c r="B364" s="39" t="s">
        <v>38</v>
      </c>
      <c r="C364" s="40"/>
      <c r="D364" s="41">
        <f>SUM(D365:D371)</f>
        <v>0</v>
      </c>
      <c r="E364" s="164">
        <f t="shared" ref="E364:G364" si="240">SUM(E365:E371)</f>
        <v>0</v>
      </c>
      <c r="F364" s="164">
        <f t="shared" si="240"/>
        <v>0</v>
      </c>
      <c r="G364" s="164">
        <f t="shared" si="240"/>
        <v>76579.77</v>
      </c>
      <c r="H364" s="61">
        <f t="shared" ref="H364:Y364" si="241">SUM(H365:H371)</f>
        <v>1204799.08</v>
      </c>
      <c r="I364" s="164">
        <f t="shared" ref="I364:K364" si="242">SUM(I365:I371)</f>
        <v>6016.5</v>
      </c>
      <c r="J364" s="164">
        <f t="shared" si="242"/>
        <v>48194.59</v>
      </c>
      <c r="K364" s="164">
        <f t="shared" si="242"/>
        <v>47304</v>
      </c>
      <c r="L364" s="41">
        <f t="shared" si="241"/>
        <v>346924</v>
      </c>
      <c r="M364" s="41"/>
      <c r="N364" s="41"/>
      <c r="O364" s="41"/>
      <c r="P364" s="41">
        <f t="shared" si="241"/>
        <v>0</v>
      </c>
      <c r="Q364" s="41"/>
      <c r="R364" s="41"/>
      <c r="S364" s="41"/>
      <c r="T364" s="41">
        <f t="shared" si="241"/>
        <v>0</v>
      </c>
      <c r="U364" s="41">
        <f t="shared" si="241"/>
        <v>1653238.17</v>
      </c>
      <c r="V364" s="41">
        <f t="shared" si="241"/>
        <v>1645229.08</v>
      </c>
      <c r="W364" s="41">
        <f t="shared" si="241"/>
        <v>0</v>
      </c>
      <c r="X364" s="41">
        <f t="shared" si="241"/>
        <v>1645229.08</v>
      </c>
      <c r="Y364" s="41">
        <f t="shared" si="241"/>
        <v>1653238.17</v>
      </c>
      <c r="Z364" s="32" t="e">
        <f t="shared" si="230"/>
        <v>#DIV/0!</v>
      </c>
      <c r="AA364" s="42"/>
    </row>
    <row r="365" spans="2:27" s="16" customFormat="1" x14ac:dyDescent="0.2">
      <c r="B365" s="34" t="s">
        <v>39</v>
      </c>
      <c r="C365" s="38" t="s">
        <v>68</v>
      </c>
      <c r="D365" s="36">
        <f>+D310+D259+D208+D157+D103+D51</f>
        <v>0</v>
      </c>
      <c r="E365" s="44">
        <f t="shared" ref="E365:G365" si="243">+E310+E259+E208+E157+E103+E51</f>
        <v>0</v>
      </c>
      <c r="F365" s="44">
        <f t="shared" si="243"/>
        <v>0</v>
      </c>
      <c r="G365" s="44">
        <f t="shared" si="243"/>
        <v>2500</v>
      </c>
      <c r="H365" s="192">
        <f>+H310+H259+H208+H157+H103+H51</f>
        <v>26180.34</v>
      </c>
      <c r="I365" s="44">
        <f t="shared" ref="I365:K365" si="244">+I310+I259+I208+I157+I103+I51</f>
        <v>6016.5</v>
      </c>
      <c r="J365" s="44">
        <f t="shared" si="244"/>
        <v>16998.5</v>
      </c>
      <c r="K365" s="44">
        <f t="shared" si="244"/>
        <v>2774</v>
      </c>
      <c r="L365" s="36">
        <f>+L310+L259+L208+L157+L103+L51</f>
        <v>126383.44</v>
      </c>
      <c r="M365" s="36"/>
      <c r="N365" s="36"/>
      <c r="O365" s="36"/>
      <c r="P365" s="36">
        <f>+P310+P259+P208+P157+P103+P51</f>
        <v>0</v>
      </c>
      <c r="Q365" s="36"/>
      <c r="R365" s="36"/>
      <c r="S365" s="36"/>
      <c r="T365" s="36">
        <f>+T310+T259+T208+T157+T103+T51</f>
        <v>0</v>
      </c>
      <c r="U365" s="36">
        <f t="shared" ref="U365:U377" si="245">SUM(H365:T365)</f>
        <v>178352.78</v>
      </c>
      <c r="V365" s="36">
        <f>+V310+V259+V208+V157+V103+V51</f>
        <v>149789.78</v>
      </c>
      <c r="W365" s="36">
        <f>+W310+W259+W208+W157+W103+W51</f>
        <v>0</v>
      </c>
      <c r="X365" s="36">
        <f>+X310+X259+X208+X157+X103+X51</f>
        <v>149789.78</v>
      </c>
      <c r="Y365" s="51">
        <f t="shared" ref="Y365:Y378" si="246">U365-D365</f>
        <v>178352.78</v>
      </c>
      <c r="Z365" s="32" t="e">
        <f t="shared" si="230"/>
        <v>#DIV/0!</v>
      </c>
      <c r="AA365" s="37"/>
    </row>
    <row r="366" spans="2:27" s="16" customFormat="1" x14ac:dyDescent="0.2">
      <c r="B366" s="34" t="s">
        <v>40</v>
      </c>
      <c r="C366" s="38" t="s">
        <v>107</v>
      </c>
      <c r="D366" s="36">
        <f>+D311+D260+D209+D158+D104+D52</f>
        <v>0</v>
      </c>
      <c r="E366" s="44">
        <f t="shared" ref="E366:G366" si="247">+E311+E260+E209+E158+E104+E52</f>
        <v>0</v>
      </c>
      <c r="F366" s="44">
        <f t="shared" si="247"/>
        <v>0</v>
      </c>
      <c r="G366" s="44">
        <f t="shared" si="247"/>
        <v>74079.77</v>
      </c>
      <c r="H366" s="192">
        <f>+H311+H260+H209+H158+H104+H52</f>
        <v>280662.74</v>
      </c>
      <c r="I366" s="44">
        <f t="shared" ref="I366:K366" si="248">+I311+I260+I209+I158+I104+I52</f>
        <v>0</v>
      </c>
      <c r="J366" s="44">
        <f t="shared" si="248"/>
        <v>31196.09</v>
      </c>
      <c r="K366" s="44">
        <f t="shared" si="248"/>
        <v>44530</v>
      </c>
      <c r="L366" s="36">
        <f t="shared" ref="L366:T367" si="249">+L311+L260+L209+L158+L104+L52</f>
        <v>93294.66</v>
      </c>
      <c r="M366" s="36"/>
      <c r="N366" s="36"/>
      <c r="O366" s="36"/>
      <c r="P366" s="36">
        <f t="shared" si="249"/>
        <v>0</v>
      </c>
      <c r="Q366" s="36"/>
      <c r="R366" s="36"/>
      <c r="S366" s="36"/>
      <c r="T366" s="36">
        <f t="shared" si="249"/>
        <v>0</v>
      </c>
      <c r="U366" s="36">
        <f t="shared" si="245"/>
        <v>449683.49</v>
      </c>
      <c r="V366" s="36">
        <f t="shared" ref="V366:V369" si="250">+V311+V260+V209+V158+V104+V52</f>
        <v>373957.39999999997</v>
      </c>
      <c r="W366" s="36">
        <f>+W311+W260+W209+W158+W104+W52</f>
        <v>0</v>
      </c>
      <c r="X366" s="36">
        <f t="shared" ref="X366:X371" si="251">+X311+X260+X209+X158+X104+X52</f>
        <v>373957.39999999997</v>
      </c>
      <c r="Y366" s="51">
        <f t="shared" si="246"/>
        <v>449683.49</v>
      </c>
      <c r="Z366" s="32" t="e">
        <f t="shared" si="230"/>
        <v>#DIV/0!</v>
      </c>
      <c r="AA366" s="37"/>
    </row>
    <row r="367" spans="2:27" s="16" customFormat="1" x14ac:dyDescent="0.2">
      <c r="B367" s="34" t="s">
        <v>41</v>
      </c>
      <c r="C367" s="38" t="s">
        <v>107</v>
      </c>
      <c r="D367" s="36">
        <f t="shared" ref="D367:G369" si="252">+D312+D261+D210+D159+D105+D53</f>
        <v>0</v>
      </c>
      <c r="E367" s="44">
        <f t="shared" si="252"/>
        <v>0</v>
      </c>
      <c r="F367" s="44">
        <f t="shared" si="252"/>
        <v>0</v>
      </c>
      <c r="G367" s="44">
        <f t="shared" si="252"/>
        <v>0</v>
      </c>
      <c r="H367" s="192">
        <f>+H312+H261+H210+H159+H105+H53</f>
        <v>33650</v>
      </c>
      <c r="I367" s="44">
        <f t="shared" ref="I367:K367" si="253">+I312+I261+I210+I159+I105+I53</f>
        <v>0</v>
      </c>
      <c r="J367" s="44">
        <f t="shared" si="253"/>
        <v>0</v>
      </c>
      <c r="K367" s="44">
        <f t="shared" si="253"/>
        <v>0</v>
      </c>
      <c r="L367" s="36">
        <f t="shared" si="249"/>
        <v>126245.9</v>
      </c>
      <c r="M367" s="36"/>
      <c r="N367" s="36"/>
      <c r="O367" s="36"/>
      <c r="P367" s="36">
        <f t="shared" si="249"/>
        <v>0</v>
      </c>
      <c r="Q367" s="36"/>
      <c r="R367" s="36"/>
      <c r="S367" s="36"/>
      <c r="T367" s="36">
        <f t="shared" si="249"/>
        <v>0</v>
      </c>
      <c r="U367" s="36">
        <f t="shared" si="245"/>
        <v>159895.9</v>
      </c>
      <c r="V367" s="36">
        <f t="shared" si="250"/>
        <v>159895.9</v>
      </c>
      <c r="W367" s="36">
        <f>+W312+W261+W210+W159+W105+W53</f>
        <v>0</v>
      </c>
      <c r="X367" s="36">
        <f t="shared" si="251"/>
        <v>159895.9</v>
      </c>
      <c r="Y367" s="51">
        <f t="shared" si="246"/>
        <v>159895.9</v>
      </c>
      <c r="Z367" s="32" t="e">
        <f t="shared" si="230"/>
        <v>#DIV/0!</v>
      </c>
      <c r="AA367" s="37"/>
    </row>
    <row r="368" spans="2:27" s="16" customFormat="1" x14ac:dyDescent="0.2">
      <c r="B368" s="34" t="str">
        <f>+B106</f>
        <v>Trust Liabilities</v>
      </c>
      <c r="C368" s="38" t="s">
        <v>124</v>
      </c>
      <c r="D368" s="36">
        <f t="shared" si="252"/>
        <v>0</v>
      </c>
      <c r="E368" s="44"/>
      <c r="F368" s="44"/>
      <c r="G368" s="44"/>
      <c r="H368" s="192"/>
      <c r="I368" s="44"/>
      <c r="J368" s="44"/>
      <c r="K368" s="44"/>
      <c r="L368" s="36"/>
      <c r="M368" s="36"/>
      <c r="N368" s="36"/>
      <c r="O368" s="36"/>
      <c r="P368" s="36"/>
      <c r="Q368" s="36"/>
      <c r="R368" s="36"/>
      <c r="S368" s="36"/>
      <c r="T368" s="36">
        <f>+T106</f>
        <v>0</v>
      </c>
      <c r="U368" s="36">
        <f t="shared" si="245"/>
        <v>0</v>
      </c>
      <c r="V368" s="36">
        <f t="shared" si="250"/>
        <v>96280</v>
      </c>
      <c r="W368" s="36"/>
      <c r="X368" s="36">
        <f t="shared" si="251"/>
        <v>96280</v>
      </c>
      <c r="Y368" s="51">
        <f t="shared" si="246"/>
        <v>0</v>
      </c>
      <c r="Z368" s="32" t="e">
        <f t="shared" si="230"/>
        <v>#DIV/0!</v>
      </c>
      <c r="AA368" s="37"/>
    </row>
    <row r="369" spans="2:27" s="57" customFormat="1" ht="14.25" customHeight="1" x14ac:dyDescent="0.2">
      <c r="B369" s="34" t="str">
        <f>+B212</f>
        <v>Others (e.g. AWOP)-Performance Bond</v>
      </c>
      <c r="C369" s="38" t="s">
        <v>124</v>
      </c>
      <c r="D369" s="36">
        <f t="shared" si="252"/>
        <v>0</v>
      </c>
      <c r="E369" s="44">
        <f t="shared" ref="E369:G369" si="254">+E314+E212+E162+E107</f>
        <v>0</v>
      </c>
      <c r="F369" s="44">
        <f t="shared" si="254"/>
        <v>0</v>
      </c>
      <c r="G369" s="44">
        <f t="shared" si="254"/>
        <v>0</v>
      </c>
      <c r="H369" s="192">
        <f>+H314+H212+H162+H107</f>
        <v>864306</v>
      </c>
      <c r="I369" s="44">
        <f t="shared" ref="I369:K369" si="255">+I314+I212+I162+I107</f>
        <v>0</v>
      </c>
      <c r="J369" s="44">
        <f t="shared" si="255"/>
        <v>0</v>
      </c>
      <c r="K369" s="44">
        <f t="shared" si="255"/>
        <v>0</v>
      </c>
      <c r="L369" s="36">
        <f t="shared" ref="L369:P369" si="256">+L314+L212+L162+L107</f>
        <v>1000</v>
      </c>
      <c r="M369" s="36"/>
      <c r="N369" s="36"/>
      <c r="O369" s="36"/>
      <c r="P369" s="36">
        <f t="shared" si="256"/>
        <v>0</v>
      </c>
      <c r="Q369" s="36"/>
      <c r="R369" s="36"/>
      <c r="S369" s="36"/>
      <c r="T369" s="36">
        <f>+T314+T212+T107</f>
        <v>0</v>
      </c>
      <c r="U369" s="36">
        <f t="shared" si="245"/>
        <v>865306</v>
      </c>
      <c r="V369" s="36">
        <f t="shared" si="250"/>
        <v>865306</v>
      </c>
      <c r="W369" s="36">
        <f>W262+W211+W160+W106+W54</f>
        <v>0</v>
      </c>
      <c r="X369" s="36">
        <f t="shared" si="251"/>
        <v>865306</v>
      </c>
      <c r="Y369" s="51">
        <f t="shared" si="246"/>
        <v>865306</v>
      </c>
      <c r="Z369" s="32" t="e">
        <f t="shared" si="230"/>
        <v>#DIV/0!</v>
      </c>
      <c r="AA369" s="34"/>
    </row>
    <row r="370" spans="2:27" s="16" customFormat="1" ht="14.25" hidden="1" customHeight="1" x14ac:dyDescent="0.2">
      <c r="B370" s="34" t="s">
        <v>111</v>
      </c>
      <c r="C370" s="38"/>
      <c r="D370" s="36"/>
      <c r="E370" s="44">
        <f t="shared" ref="E370:G370" si="257">+E162</f>
        <v>0</v>
      </c>
      <c r="F370" s="44">
        <f t="shared" si="257"/>
        <v>0</v>
      </c>
      <c r="G370" s="44">
        <f t="shared" si="257"/>
        <v>0</v>
      </c>
      <c r="H370" s="192">
        <f t="shared" ref="H370:P370" si="258">+H162</f>
        <v>0</v>
      </c>
      <c r="I370" s="44">
        <f t="shared" ref="I370:K370" si="259">+I162</f>
        <v>0</v>
      </c>
      <c r="J370" s="44">
        <f t="shared" si="259"/>
        <v>0</v>
      </c>
      <c r="K370" s="44">
        <f t="shared" si="259"/>
        <v>0</v>
      </c>
      <c r="L370" s="36">
        <f t="shared" si="258"/>
        <v>0</v>
      </c>
      <c r="M370" s="36"/>
      <c r="N370" s="36"/>
      <c r="O370" s="36"/>
      <c r="P370" s="36">
        <f t="shared" si="258"/>
        <v>0</v>
      </c>
      <c r="Q370" s="36"/>
      <c r="R370" s="36"/>
      <c r="S370" s="36"/>
      <c r="T370" s="36">
        <f>+T162</f>
        <v>0</v>
      </c>
      <c r="U370" s="36">
        <f t="shared" si="245"/>
        <v>0</v>
      </c>
      <c r="V370" s="45">
        <f>+V162</f>
        <v>0</v>
      </c>
      <c r="W370" s="36">
        <f>+W314+W263+W212+W161+W107+W55</f>
        <v>0</v>
      </c>
      <c r="X370" s="36">
        <f t="shared" si="251"/>
        <v>0</v>
      </c>
      <c r="Y370" s="51">
        <f t="shared" si="246"/>
        <v>0</v>
      </c>
      <c r="Z370" s="32" t="e">
        <f t="shared" si="230"/>
        <v>#DIV/0!</v>
      </c>
      <c r="AA370" s="37"/>
    </row>
    <row r="371" spans="2:27" s="57" customFormat="1" ht="14.25" hidden="1" customHeight="1" x14ac:dyDescent="0.2">
      <c r="B371" s="34" t="str">
        <f>+B108</f>
        <v>Refund of Tax Withheld/GSSI</v>
      </c>
      <c r="C371" s="38" t="s">
        <v>119</v>
      </c>
      <c r="D371" s="36"/>
      <c r="E371" s="44">
        <f t="shared" ref="E371:G371" si="260">+E108</f>
        <v>0</v>
      </c>
      <c r="F371" s="44">
        <f t="shared" si="260"/>
        <v>0</v>
      </c>
      <c r="G371" s="44">
        <f t="shared" si="260"/>
        <v>0</v>
      </c>
      <c r="H371" s="192">
        <f>+H108</f>
        <v>0</v>
      </c>
      <c r="I371" s="44">
        <f t="shared" ref="I371:K371" si="261">+I108</f>
        <v>0</v>
      </c>
      <c r="J371" s="44">
        <f t="shared" si="261"/>
        <v>0</v>
      </c>
      <c r="K371" s="44">
        <f t="shared" si="261"/>
        <v>0</v>
      </c>
      <c r="L371" s="36">
        <f t="shared" ref="L371:V371" si="262">+L108</f>
        <v>0</v>
      </c>
      <c r="M371" s="36"/>
      <c r="N371" s="36"/>
      <c r="O371" s="36"/>
      <c r="P371" s="36">
        <f t="shared" si="262"/>
        <v>0</v>
      </c>
      <c r="Q371" s="36"/>
      <c r="R371" s="36"/>
      <c r="S371" s="36"/>
      <c r="T371" s="36">
        <f t="shared" si="262"/>
        <v>0</v>
      </c>
      <c r="U371" s="36">
        <f t="shared" si="245"/>
        <v>0</v>
      </c>
      <c r="V371" s="36">
        <f t="shared" si="262"/>
        <v>0</v>
      </c>
      <c r="W371" s="36">
        <f>+W315+W264+W213+W162+W108+W56</f>
        <v>0</v>
      </c>
      <c r="X371" s="36">
        <f t="shared" si="251"/>
        <v>0</v>
      </c>
      <c r="Y371" s="51">
        <f t="shared" si="246"/>
        <v>0</v>
      </c>
      <c r="Z371" s="56" t="e">
        <f t="shared" si="230"/>
        <v>#DIV/0!</v>
      </c>
      <c r="AA371" s="34"/>
    </row>
    <row r="372" spans="2:27" s="43" customFormat="1" x14ac:dyDescent="0.2">
      <c r="B372" s="39" t="s">
        <v>44</v>
      </c>
      <c r="C372" s="40"/>
      <c r="D372" s="41">
        <f>SUM(D373:D378)</f>
        <v>0</v>
      </c>
      <c r="E372" s="164">
        <f t="shared" ref="E372:G372" si="263">SUM(E373:E378)</f>
        <v>0</v>
      </c>
      <c r="F372" s="164">
        <f t="shared" si="263"/>
        <v>0</v>
      </c>
      <c r="G372" s="164">
        <f t="shared" si="263"/>
        <v>0</v>
      </c>
      <c r="H372" s="61">
        <f t="shared" ref="H372:T372" si="264">SUM(H373:H378)</f>
        <v>0</v>
      </c>
      <c r="I372" s="164">
        <f t="shared" ref="I372:K372" si="265">SUM(I373:I378)</f>
        <v>0</v>
      </c>
      <c r="J372" s="164">
        <f t="shared" si="265"/>
        <v>0</v>
      </c>
      <c r="K372" s="164">
        <f t="shared" si="265"/>
        <v>0</v>
      </c>
      <c r="L372" s="41">
        <f t="shared" si="264"/>
        <v>0</v>
      </c>
      <c r="M372" s="41"/>
      <c r="N372" s="41"/>
      <c r="O372" s="41"/>
      <c r="P372" s="41">
        <f t="shared" si="264"/>
        <v>0</v>
      </c>
      <c r="Q372" s="41"/>
      <c r="R372" s="41"/>
      <c r="S372" s="41"/>
      <c r="T372" s="41">
        <f t="shared" si="264"/>
        <v>0</v>
      </c>
      <c r="U372" s="36">
        <f t="shared" si="245"/>
        <v>0</v>
      </c>
      <c r="V372" s="36">
        <f t="shared" ref="V372" si="266">+V316+V265+V214+V163+V109+V57</f>
        <v>0</v>
      </c>
      <c r="W372" s="41">
        <f t="shared" ref="W372" si="267">SUM(W373:W378)</f>
        <v>0</v>
      </c>
      <c r="X372" s="41">
        <f t="shared" ref="X372" si="268">SUM(X373:X378)</f>
        <v>0</v>
      </c>
      <c r="Y372" s="51">
        <f t="shared" si="246"/>
        <v>0</v>
      </c>
      <c r="Z372" s="32" t="e">
        <f t="shared" si="230"/>
        <v>#DIV/0!</v>
      </c>
      <c r="AA372" s="42"/>
    </row>
    <row r="373" spans="2:27" s="16" customFormat="1" ht="22.5" x14ac:dyDescent="0.2">
      <c r="B373" s="55" t="s">
        <v>34</v>
      </c>
      <c r="C373" s="38"/>
      <c r="D373" s="36"/>
      <c r="E373" s="44"/>
      <c r="F373" s="44"/>
      <c r="G373" s="44"/>
      <c r="H373" s="191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6">
        <f t="shared" si="245"/>
        <v>0</v>
      </c>
      <c r="V373" s="37"/>
      <c r="W373" s="37"/>
      <c r="X373" s="37"/>
      <c r="Y373" s="51">
        <f t="shared" si="246"/>
        <v>0</v>
      </c>
      <c r="Z373" s="32" t="e">
        <f t="shared" si="230"/>
        <v>#DIV/0!</v>
      </c>
      <c r="AA373" s="37"/>
    </row>
    <row r="374" spans="2:27" s="16" customFormat="1" hidden="1" x14ac:dyDescent="0.2">
      <c r="B374" s="34" t="s">
        <v>45</v>
      </c>
      <c r="C374" s="38"/>
      <c r="D374" s="36"/>
      <c r="E374" s="44"/>
      <c r="F374" s="44"/>
      <c r="G374" s="44"/>
      <c r="H374" s="191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6">
        <f t="shared" si="245"/>
        <v>0</v>
      </c>
      <c r="V374" s="37"/>
      <c r="W374" s="37"/>
      <c r="X374" s="37"/>
      <c r="Y374" s="51">
        <f t="shared" si="246"/>
        <v>0</v>
      </c>
      <c r="Z374" s="32" t="e">
        <f t="shared" si="230"/>
        <v>#DIV/0!</v>
      </c>
      <c r="AA374" s="37"/>
    </row>
    <row r="375" spans="2:27" s="16" customFormat="1" hidden="1" x14ac:dyDescent="0.2">
      <c r="B375" s="34" t="s">
        <v>41</v>
      </c>
      <c r="C375" s="38"/>
      <c r="D375" s="36"/>
      <c r="E375" s="44"/>
      <c r="F375" s="44"/>
      <c r="G375" s="44"/>
      <c r="H375" s="191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6">
        <f t="shared" si="245"/>
        <v>0</v>
      </c>
      <c r="V375" s="37"/>
      <c r="W375" s="37"/>
      <c r="X375" s="37"/>
      <c r="Y375" s="51">
        <f t="shared" si="246"/>
        <v>0</v>
      </c>
      <c r="Z375" s="32" t="e">
        <f t="shared" si="230"/>
        <v>#DIV/0!</v>
      </c>
      <c r="AA375" s="37"/>
    </row>
    <row r="376" spans="2:27" s="16" customFormat="1" hidden="1" x14ac:dyDescent="0.2">
      <c r="B376" s="34" t="s">
        <v>42</v>
      </c>
      <c r="C376" s="38"/>
      <c r="D376" s="36"/>
      <c r="E376" s="44"/>
      <c r="F376" s="44"/>
      <c r="G376" s="44"/>
      <c r="H376" s="191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6">
        <f t="shared" si="245"/>
        <v>0</v>
      </c>
      <c r="V376" s="37"/>
      <c r="W376" s="37"/>
      <c r="X376" s="37"/>
      <c r="Y376" s="51">
        <f t="shared" si="246"/>
        <v>0</v>
      </c>
      <c r="Z376" s="32" t="e">
        <f t="shared" si="230"/>
        <v>#DIV/0!</v>
      </c>
      <c r="AA376" s="37"/>
    </row>
    <row r="377" spans="2:27" s="16" customFormat="1" hidden="1" x14ac:dyDescent="0.2">
      <c r="B377" s="34" t="s">
        <v>43</v>
      </c>
      <c r="C377" s="38"/>
      <c r="D377" s="36"/>
      <c r="E377" s="44"/>
      <c r="F377" s="44"/>
      <c r="G377" s="44"/>
      <c r="H377" s="191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6">
        <f t="shared" si="245"/>
        <v>0</v>
      </c>
      <c r="V377" s="37"/>
      <c r="W377" s="37"/>
      <c r="X377" s="37"/>
      <c r="Y377" s="51">
        <f t="shared" si="246"/>
        <v>0</v>
      </c>
      <c r="Z377" s="32" t="e">
        <f t="shared" si="230"/>
        <v>#DIV/0!</v>
      </c>
      <c r="AA377" s="37"/>
    </row>
    <row r="378" spans="2:27" s="57" customFormat="1" ht="11.25" hidden="1" x14ac:dyDescent="0.2">
      <c r="B378" s="34" t="s">
        <v>112</v>
      </c>
      <c r="C378" s="38"/>
      <c r="D378" s="36"/>
      <c r="E378" s="44"/>
      <c r="F378" s="44"/>
      <c r="G378" s="44"/>
      <c r="H378" s="194"/>
      <c r="I378" s="34"/>
      <c r="J378" s="34"/>
      <c r="K378" s="34"/>
      <c r="L378" s="45">
        <f>+L313</f>
        <v>0</v>
      </c>
      <c r="M378" s="45"/>
      <c r="N378" s="45"/>
      <c r="O378" s="45"/>
      <c r="P378" s="45">
        <f t="shared" ref="P378:X378" si="269">+P313</f>
        <v>0</v>
      </c>
      <c r="Q378" s="45"/>
      <c r="R378" s="45"/>
      <c r="S378" s="45"/>
      <c r="T378" s="45">
        <f t="shared" si="269"/>
        <v>0</v>
      </c>
      <c r="U378" s="45">
        <f t="shared" si="269"/>
        <v>0</v>
      </c>
      <c r="V378" s="45">
        <f t="shared" si="269"/>
        <v>0</v>
      </c>
      <c r="W378" s="45">
        <f t="shared" si="269"/>
        <v>0</v>
      </c>
      <c r="X378" s="45">
        <f t="shared" si="269"/>
        <v>0</v>
      </c>
      <c r="Y378" s="51">
        <f t="shared" si="246"/>
        <v>0</v>
      </c>
      <c r="Z378" s="56" t="e">
        <f t="shared" si="230"/>
        <v>#DIV/0!</v>
      </c>
      <c r="AA378" s="34"/>
    </row>
    <row r="379" spans="2:27" s="54" customFormat="1" ht="13.5" thickBot="1" x14ac:dyDescent="0.25">
      <c r="B379" s="180" t="s">
        <v>96</v>
      </c>
      <c r="C379" s="151"/>
      <c r="D379" s="181">
        <f>+D326+D362</f>
        <v>17569919.16</v>
      </c>
      <c r="E379" s="220"/>
      <c r="F379" s="220"/>
      <c r="G379" s="220"/>
      <c r="H379" s="204">
        <f>+H326+H362+H358</f>
        <v>11244982.789999999</v>
      </c>
      <c r="I379" s="220"/>
      <c r="J379" s="220"/>
      <c r="K379" s="220"/>
      <c r="L379" s="181">
        <f t="shared" ref="L379:Y379" si="270">+L326+L362+L358</f>
        <v>5947533.5599999996</v>
      </c>
      <c r="M379" s="181"/>
      <c r="N379" s="181"/>
      <c r="O379" s="181"/>
      <c r="P379" s="181">
        <f t="shared" si="270"/>
        <v>0</v>
      </c>
      <c r="Q379" s="181"/>
      <c r="R379" s="181"/>
      <c r="S379" s="181"/>
      <c r="T379" s="181">
        <f t="shared" si="270"/>
        <v>0</v>
      </c>
      <c r="U379" s="181">
        <f t="shared" si="270"/>
        <v>20030946.579999998</v>
      </c>
      <c r="V379" s="181">
        <f t="shared" si="270"/>
        <v>18601593.25</v>
      </c>
      <c r="W379" s="181">
        <f t="shared" si="270"/>
        <v>0</v>
      </c>
      <c r="X379" s="181">
        <f t="shared" si="270"/>
        <v>18601593.25</v>
      </c>
      <c r="Y379" s="181">
        <f t="shared" si="270"/>
        <v>2461027.42</v>
      </c>
      <c r="Z379" s="182"/>
      <c r="AA379" s="183"/>
    </row>
    <row r="380" spans="2:27" ht="2.25" customHeight="1" thickTop="1" x14ac:dyDescent="0.2">
      <c r="H380" s="205">
        <f>+H323+H272+H221+H170+H116+H64</f>
        <v>11244982.790000001</v>
      </c>
      <c r="I380" s="153"/>
      <c r="J380" s="153"/>
      <c r="K380" s="153"/>
      <c r="L380" s="153">
        <f t="shared" ref="L380:Y380" si="271">+L323+L272+L221+L170+L116+L64</f>
        <v>6043813.5599999996</v>
      </c>
      <c r="M380" s="153"/>
      <c r="N380" s="153"/>
      <c r="O380" s="153"/>
      <c r="P380" s="153">
        <f t="shared" si="271"/>
        <v>0</v>
      </c>
      <c r="Q380" s="153"/>
      <c r="R380" s="153"/>
      <c r="S380" s="153"/>
      <c r="T380" s="153">
        <f t="shared" si="271"/>
        <v>0</v>
      </c>
      <c r="U380" s="153">
        <f t="shared" si="271"/>
        <v>18033424.370000001</v>
      </c>
      <c r="V380" s="153">
        <f t="shared" si="271"/>
        <v>18601593.25</v>
      </c>
      <c r="W380" s="153">
        <f t="shared" si="271"/>
        <v>0</v>
      </c>
      <c r="X380" s="153">
        <f t="shared" si="271"/>
        <v>18601593.25</v>
      </c>
      <c r="Y380" s="153">
        <f t="shared" si="271"/>
        <v>2455792.330000001</v>
      </c>
    </row>
    <row r="381" spans="2:27" customFormat="1" x14ac:dyDescent="0.2">
      <c r="C381" s="173"/>
      <c r="D381" s="225">
        <f>+D323+D272+D221+D170+D116+D64</f>
        <v>17569919.16</v>
      </c>
      <c r="E381" s="177">
        <v>577</v>
      </c>
      <c r="F381" s="177">
        <f t="shared" ref="F381:J381" si="272">SUM(F336:F348)</f>
        <v>1500821.2899999998</v>
      </c>
      <c r="G381" s="177">
        <f t="shared" si="272"/>
        <v>5462405.6400000006</v>
      </c>
      <c r="H381" s="226">
        <f>+H323+H272+H221+H170+H116+H64</f>
        <v>11244982.790000001</v>
      </c>
      <c r="I381" s="177">
        <f t="shared" si="272"/>
        <v>577026.44999999995</v>
      </c>
      <c r="J381" s="177">
        <f t="shared" si="272"/>
        <v>1046689.8899999999</v>
      </c>
      <c r="K381" s="177"/>
      <c r="L381" s="225">
        <f t="shared" ref="L381:Y381" si="273">+L323+L272+L221+L170+L116+L64</f>
        <v>6043813.5599999996</v>
      </c>
      <c r="M381" s="225"/>
      <c r="N381" s="225"/>
      <c r="O381" s="225"/>
      <c r="P381" s="225">
        <f t="shared" si="273"/>
        <v>0</v>
      </c>
      <c r="Q381" s="225"/>
      <c r="R381" s="225"/>
      <c r="S381" s="225"/>
      <c r="T381" s="225">
        <f>+T323+T272+T221+T170+T116+T64</f>
        <v>0</v>
      </c>
      <c r="U381" s="225">
        <f t="shared" si="273"/>
        <v>18033424.370000001</v>
      </c>
      <c r="V381" s="225">
        <f t="shared" si="273"/>
        <v>18601593.25</v>
      </c>
      <c r="W381" s="225">
        <f t="shared" si="273"/>
        <v>0</v>
      </c>
      <c r="X381" s="225">
        <f t="shared" si="273"/>
        <v>18601593.25</v>
      </c>
      <c r="Y381" s="225">
        <f t="shared" si="273"/>
        <v>2455792.330000001</v>
      </c>
      <c r="Z381" s="174"/>
    </row>
    <row r="382" spans="2:27" s="1" customFormat="1" ht="7.5" customHeight="1" x14ac:dyDescent="0.2">
      <c r="C382" s="2"/>
      <c r="D382" s="3">
        <f>+D323+D272+D221+D170+D116+D64</f>
        <v>17569919.16</v>
      </c>
      <c r="E382" s="221"/>
      <c r="F382" s="221"/>
      <c r="G382" s="221"/>
      <c r="H382" s="206">
        <f>+H323+H272+H221+H170+H116+H64</f>
        <v>11244982.790000001</v>
      </c>
      <c r="I382" s="221"/>
      <c r="J382" s="221"/>
      <c r="K382" s="221"/>
      <c r="L382" s="3">
        <f t="shared" ref="L382:Z382" si="274">+L323+L272+L221+L170+L116+L64</f>
        <v>6043813.5599999996</v>
      </c>
      <c r="M382" s="3"/>
      <c r="N382" s="3"/>
      <c r="O382" s="3"/>
      <c r="P382" s="3">
        <f t="shared" si="274"/>
        <v>0</v>
      </c>
      <c r="Q382" s="3"/>
      <c r="R382" s="3"/>
      <c r="S382" s="3"/>
      <c r="T382" s="3">
        <f t="shared" si="274"/>
        <v>0</v>
      </c>
      <c r="U382" s="3">
        <f t="shared" si="274"/>
        <v>18033424.370000001</v>
      </c>
      <c r="V382" s="3">
        <f t="shared" si="274"/>
        <v>18601593.25</v>
      </c>
      <c r="W382" s="3">
        <f t="shared" si="274"/>
        <v>0</v>
      </c>
      <c r="X382" s="3">
        <f t="shared" si="274"/>
        <v>18601593.25</v>
      </c>
      <c r="Y382" s="3">
        <f t="shared" si="274"/>
        <v>2455792.330000001</v>
      </c>
      <c r="Z382" s="3">
        <f t="shared" si="274"/>
        <v>0</v>
      </c>
    </row>
    <row r="383" spans="2:27" customFormat="1" x14ac:dyDescent="0.2">
      <c r="B383" s="172" t="s">
        <v>97</v>
      </c>
      <c r="C383" s="173"/>
      <c r="D383" s="177"/>
      <c r="E383" s="177"/>
      <c r="F383" s="177"/>
      <c r="G383" s="177"/>
      <c r="H383" s="207"/>
      <c r="I383" s="224"/>
      <c r="J383" s="224"/>
      <c r="K383" s="224"/>
      <c r="L383" s="178"/>
      <c r="M383" s="178"/>
      <c r="N383" s="178"/>
      <c r="O383" s="178"/>
      <c r="P383" s="178"/>
      <c r="Q383" s="178"/>
      <c r="R383" s="178"/>
      <c r="S383" s="178"/>
      <c r="T383" s="178"/>
      <c r="U383" s="3">
        <f t="shared" ref="U383:Y383" si="275">+U379-U382</f>
        <v>1997522.2099999972</v>
      </c>
      <c r="V383" s="3">
        <f t="shared" si="275"/>
        <v>0</v>
      </c>
      <c r="W383" s="253" t="s">
        <v>98</v>
      </c>
      <c r="X383" s="253"/>
      <c r="Y383" s="3">
        <f t="shared" si="275"/>
        <v>5235.0899999989197</v>
      </c>
      <c r="Z383" s="174"/>
    </row>
    <row r="384" spans="2:27" s="163" customFormat="1" ht="2.25" customHeight="1" x14ac:dyDescent="0.2">
      <c r="B384" s="159"/>
      <c r="C384" s="160"/>
      <c r="D384" s="158"/>
      <c r="E384" s="222"/>
      <c r="F384" s="222"/>
      <c r="G384" s="222"/>
      <c r="H384" s="208">
        <f>+H382-H379</f>
        <v>0</v>
      </c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59"/>
      <c r="X384" s="159" t="s">
        <v>98</v>
      </c>
      <c r="Y384" s="159"/>
      <c r="Z384" s="162"/>
      <c r="AA384" s="159"/>
    </row>
    <row r="385" spans="2:27" s="163" customFormat="1" ht="2.25" customHeight="1" x14ac:dyDescent="0.2">
      <c r="B385" s="159"/>
      <c r="C385" s="160"/>
      <c r="D385" s="158"/>
      <c r="E385" s="222"/>
      <c r="F385" s="222"/>
      <c r="G385" s="222"/>
      <c r="H385" s="208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59"/>
      <c r="X385" s="159"/>
      <c r="Y385" s="159"/>
      <c r="Z385" s="162"/>
      <c r="AA385" s="159"/>
    </row>
    <row r="386" spans="2:27" s="163" customFormat="1" ht="2.25" customHeight="1" x14ac:dyDescent="0.2">
      <c r="B386" s="159"/>
      <c r="C386" s="160"/>
      <c r="D386" s="158"/>
      <c r="E386" s="222"/>
      <c r="F386" s="222"/>
      <c r="G386" s="222"/>
      <c r="H386" s="208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59"/>
      <c r="X386" s="159"/>
      <c r="Y386" s="159"/>
      <c r="Z386" s="162"/>
      <c r="AA386" s="159"/>
    </row>
    <row r="387" spans="2:27" s="163" customFormat="1" hidden="1" x14ac:dyDescent="0.2">
      <c r="B387" s="159"/>
      <c r="C387" s="160"/>
      <c r="D387" s="158"/>
      <c r="E387" s="222"/>
      <c r="F387" s="222"/>
      <c r="G387" s="222"/>
      <c r="H387" s="208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59"/>
      <c r="X387" s="159"/>
      <c r="Y387" s="159"/>
      <c r="Z387" s="162"/>
      <c r="AA387" s="159"/>
    </row>
    <row r="388" spans="2:27" s="163" customFormat="1" ht="2.25" hidden="1" customHeight="1" x14ac:dyDescent="0.2">
      <c r="B388" s="159"/>
      <c r="C388" s="160"/>
      <c r="D388" s="158"/>
      <c r="E388" s="222"/>
      <c r="F388" s="222"/>
      <c r="G388" s="222"/>
      <c r="H388" s="208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59"/>
      <c r="X388" s="159"/>
      <c r="Y388" s="159"/>
      <c r="Z388" s="162"/>
      <c r="AA388" s="159"/>
    </row>
    <row r="389" spans="2:27" s="163" customFormat="1" hidden="1" x14ac:dyDescent="0.2">
      <c r="B389" s="159"/>
      <c r="C389" s="160"/>
      <c r="D389" s="158"/>
      <c r="E389" s="222"/>
      <c r="F389" s="222"/>
      <c r="G389" s="222"/>
      <c r="H389" s="208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59"/>
      <c r="X389" s="159"/>
      <c r="Y389" s="159"/>
      <c r="Z389" s="162"/>
      <c r="AA389" s="159"/>
    </row>
    <row r="390" spans="2:27" x14ac:dyDescent="0.2">
      <c r="B390" s="154"/>
      <c r="H390" s="209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  <c r="S390" s="154"/>
      <c r="T390" s="154"/>
      <c r="V390" s="8"/>
      <c r="W390" s="154"/>
      <c r="X390" s="154"/>
      <c r="Y390" s="154"/>
      <c r="Z390" s="155"/>
      <c r="AA390" s="154"/>
    </row>
    <row r="391" spans="2:27" x14ac:dyDescent="0.2">
      <c r="B391" s="248" t="s">
        <v>120</v>
      </c>
      <c r="C391" s="248"/>
      <c r="D391" s="248"/>
      <c r="E391" s="248"/>
      <c r="F391" s="248"/>
      <c r="G391" s="248"/>
      <c r="H391" s="248"/>
      <c r="I391" s="248"/>
      <c r="J391" s="248"/>
      <c r="K391" s="248"/>
      <c r="L391" s="248"/>
      <c r="M391" s="248"/>
      <c r="N391" s="248"/>
      <c r="O391" s="248"/>
      <c r="P391" s="248"/>
      <c r="Q391" s="248"/>
      <c r="R391" s="248"/>
      <c r="S391" s="248"/>
      <c r="T391" s="248"/>
      <c r="U391" s="156"/>
      <c r="V391" s="156"/>
      <c r="W391" s="154"/>
      <c r="X391" s="248" t="s">
        <v>129</v>
      </c>
      <c r="Y391" s="248"/>
      <c r="Z391" s="248"/>
      <c r="AA391" s="154"/>
    </row>
    <row r="392" spans="2:27" x14ac:dyDescent="0.2">
      <c r="B392" s="254" t="s">
        <v>108</v>
      </c>
      <c r="C392" s="254"/>
      <c r="D392" s="254"/>
      <c r="E392" s="254"/>
      <c r="F392" s="254"/>
      <c r="G392" s="254"/>
      <c r="H392" s="254"/>
      <c r="I392" s="254"/>
      <c r="J392" s="254"/>
      <c r="K392" s="254"/>
      <c r="L392" s="254"/>
      <c r="M392" s="254"/>
      <c r="N392" s="254"/>
      <c r="O392" s="254"/>
      <c r="P392" s="254"/>
      <c r="Q392" s="254"/>
      <c r="R392" s="254"/>
      <c r="S392" s="254"/>
      <c r="T392" s="254"/>
      <c r="U392" s="154"/>
      <c r="V392" s="154"/>
      <c r="W392" s="154"/>
      <c r="X392" s="249" t="s">
        <v>130</v>
      </c>
      <c r="Y392" s="249"/>
      <c r="Z392" s="249"/>
      <c r="AA392" s="154"/>
    </row>
    <row r="393" spans="2:27" x14ac:dyDescent="0.2">
      <c r="B393" s="250">
        <v>45019</v>
      </c>
      <c r="C393" s="250"/>
      <c r="D393" s="250"/>
      <c r="E393" s="250"/>
      <c r="F393" s="250"/>
      <c r="G393" s="250"/>
      <c r="H393" s="250"/>
      <c r="I393" s="250"/>
      <c r="J393" s="250"/>
      <c r="K393" s="250"/>
      <c r="L393" s="250"/>
      <c r="M393" s="250"/>
      <c r="N393" s="250"/>
      <c r="O393" s="250"/>
      <c r="P393" s="250"/>
      <c r="Q393" s="250"/>
      <c r="R393" s="250"/>
      <c r="S393" s="250"/>
      <c r="T393" s="250"/>
      <c r="U393" s="167"/>
      <c r="V393" s="167"/>
      <c r="W393" s="154"/>
      <c r="X393" s="250">
        <f>+B393</f>
        <v>45019</v>
      </c>
      <c r="Y393" s="249"/>
      <c r="Z393" s="249"/>
      <c r="AA393" s="154"/>
    </row>
    <row r="394" spans="2:27" x14ac:dyDescent="0.2">
      <c r="B394" s="250"/>
      <c r="C394" s="250"/>
      <c r="D394" s="157"/>
      <c r="E394" s="223"/>
      <c r="F394" s="223"/>
      <c r="G394" s="223"/>
      <c r="H394" s="246"/>
      <c r="I394" s="246"/>
      <c r="J394" s="246"/>
      <c r="K394" s="246"/>
      <c r="L394" s="246"/>
      <c r="M394" s="246"/>
      <c r="N394" s="246"/>
      <c r="O394" s="246"/>
      <c r="P394" s="246"/>
      <c r="Q394" s="227"/>
      <c r="R394" s="227"/>
      <c r="S394" s="227"/>
      <c r="T394" s="246"/>
      <c r="U394" s="247"/>
      <c r="V394" s="247"/>
      <c r="W394" s="154"/>
      <c r="X394" s="246"/>
      <c r="Y394" s="247"/>
      <c r="Z394" s="247"/>
      <c r="AA394" s="154"/>
    </row>
    <row r="395" spans="2:27" x14ac:dyDescent="0.2">
      <c r="L395" s="11"/>
      <c r="M395" s="11"/>
      <c r="N395" s="11"/>
      <c r="O395" s="11"/>
    </row>
    <row r="396" spans="2:27" x14ac:dyDescent="0.2">
      <c r="H396" s="210"/>
      <c r="I396" s="11"/>
      <c r="J396" s="11"/>
      <c r="K396" s="11"/>
      <c r="L396" s="165"/>
      <c r="M396" s="165"/>
      <c r="N396" s="165"/>
      <c r="O396" s="165"/>
      <c r="P396" s="11"/>
      <c r="Q396" s="11"/>
      <c r="R396" s="11"/>
      <c r="S396" s="11"/>
      <c r="T396" s="11"/>
      <c r="U396" s="11"/>
    </row>
  </sheetData>
  <autoFilter ref="U11:U384" xr:uid="{00000000-0001-0000-0000-000000000000}"/>
  <mergeCells count="21">
    <mergeCell ref="B394:C394"/>
    <mergeCell ref="H394:P394"/>
    <mergeCell ref="T394:V394"/>
    <mergeCell ref="X394:Z394"/>
    <mergeCell ref="W383:X383"/>
    <mergeCell ref="B391:T391"/>
    <mergeCell ref="X391:Z391"/>
    <mergeCell ref="B392:T392"/>
    <mergeCell ref="X392:Z392"/>
    <mergeCell ref="B393:T393"/>
    <mergeCell ref="X393:Z393"/>
    <mergeCell ref="B1:AA1"/>
    <mergeCell ref="B2:AA2"/>
    <mergeCell ref="B3:AA3"/>
    <mergeCell ref="B10:B11"/>
    <mergeCell ref="C10:C11"/>
    <mergeCell ref="D10:D11"/>
    <mergeCell ref="H10:U10"/>
    <mergeCell ref="V10:X10"/>
    <mergeCell ref="Y10:Z10"/>
    <mergeCell ref="AA10:AA11"/>
  </mergeCells>
  <pageMargins left="0.28999999999999998" right="0.16" top="0.11" bottom="0.28999999999999998" header="0.11" footer="0.15"/>
  <pageSetup paperSize="9" scale="77" orientation="landscape" r:id="rId1"/>
  <rowBreaks count="6" manualBreakCount="6">
    <brk id="64" max="16383" man="1"/>
    <brk id="116" max="16383" man="1"/>
    <brk id="170" max="16383" man="1"/>
    <brk id="221" min="1" max="14" man="1"/>
    <brk id="272" max="16383" man="1"/>
    <brk id="32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9448C-17C5-4895-96C9-5C10C82E000B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101conso</vt:lpstr>
      <vt:lpstr>for btr june2023</vt:lpstr>
      <vt:lpstr>Sheet2</vt:lpstr>
      <vt:lpstr>'101conso'!Print_Area</vt:lpstr>
      <vt:lpstr>'for btr june2023'!Print_Area</vt:lpstr>
      <vt:lpstr>'101conso'!Print_Titles</vt:lpstr>
      <vt:lpstr>'for btr june2023'!Print_Titles</vt:lpstr>
    </vt:vector>
  </TitlesOfParts>
  <Company>Investintech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AcerUser</cp:lastModifiedBy>
  <cp:lastPrinted>2023-07-09T04:52:29Z</cp:lastPrinted>
  <dcterms:created xsi:type="dcterms:W3CDTF">2019-03-07T17:55:18Z</dcterms:created>
  <dcterms:modified xsi:type="dcterms:W3CDTF">2023-07-09T04:52:32Z</dcterms:modified>
</cp:coreProperties>
</file>